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lportal.uni-lj.si/projektna/PROJEKTI  interno/PUŠ 2024-2027 - 3. odpiranje/02 Priprava vloge/"/>
    </mc:Choice>
  </mc:AlternateContent>
  <xr:revisionPtr revIDLastSave="0" documentId="13_ncr:20000001_{60F1D24E-C219-45BF-9747-13257FBEAF21}" xr6:coauthVersionLast="47" xr6:coauthVersionMax="47" xr10:uidLastSave="{00000000-0000-0000-0000-000000000000}"/>
  <bookViews>
    <workbookView xWindow="-28920" yWindow="1440" windowWidth="29040" windowHeight="15720" xr2:uid="{5B60F207-2C2B-4FCB-9ABE-5F9FB4218212}"/>
  </bookViews>
  <sheets>
    <sheet name="List1" sheetId="1" r:id="rId1"/>
  </sheets>
  <definedNames>
    <definedName name="_xlnm.Print_Area" localSheetId="0">List1!$A$1:$E$58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C14" i="1"/>
  <c r="E14" i="1" s="1"/>
  <c r="C13" i="1"/>
  <c r="C53" i="1"/>
  <c r="E52" i="1"/>
  <c r="E53" i="1" s="1"/>
  <c r="D52" i="1"/>
  <c r="D53" i="1" s="1"/>
  <c r="D48" i="1"/>
  <c r="C47" i="1"/>
  <c r="C49" i="1" s="1"/>
  <c r="D49" i="1" s="1"/>
  <c r="C42" i="1"/>
  <c r="E41" i="1"/>
  <c r="E40" i="1"/>
  <c r="E39" i="1"/>
  <c r="E38" i="1"/>
  <c r="E37" i="1"/>
  <c r="E36" i="1"/>
  <c r="E35" i="1"/>
  <c r="E34" i="1"/>
  <c r="E33" i="1"/>
  <c r="E42" i="1" s="1"/>
  <c r="C32" i="1"/>
  <c r="E31" i="1"/>
  <c r="E30" i="1"/>
  <c r="E29" i="1"/>
  <c r="E28" i="1"/>
  <c r="E32" i="1" s="1"/>
  <c r="E27" i="1"/>
  <c r="C26" i="1"/>
  <c r="C44" i="1" s="1"/>
  <c r="E25" i="1"/>
  <c r="E24" i="1"/>
  <c r="E23" i="1"/>
  <c r="E22" i="1"/>
  <c r="E21" i="1"/>
  <c r="B15" i="1"/>
  <c r="C15" i="1" l="1"/>
  <c r="D47" i="1"/>
  <c r="E26" i="1"/>
  <c r="C43" i="1"/>
  <c r="D41" i="1"/>
  <c r="D37" i="1"/>
  <c r="D33" i="1"/>
  <c r="D29" i="1"/>
  <c r="D40" i="1"/>
  <c r="D36" i="1"/>
  <c r="D28" i="1"/>
  <c r="D24" i="1"/>
  <c r="D42" i="1"/>
  <c r="D39" i="1"/>
  <c r="D35" i="1"/>
  <c r="D27" i="1"/>
  <c r="D23" i="1"/>
  <c r="D38" i="1"/>
  <c r="D34" i="1"/>
  <c r="D30" i="1"/>
  <c r="D22" i="1"/>
  <c r="C45" i="1"/>
  <c r="D32" i="1"/>
  <c r="E13" i="1"/>
  <c r="E15" i="1" s="1"/>
  <c r="D26" i="1"/>
  <c r="D44" i="1" s="1"/>
  <c r="E47" i="1"/>
  <c r="E49" i="1" l="1"/>
  <c r="E44" i="1"/>
  <c r="E54" i="1" l="1"/>
  <c r="E55" i="1" s="1"/>
  <c r="E56" i="1" s="1"/>
  <c r="E50" i="1"/>
</calcChain>
</file>

<file path=xl/sharedStrings.xml><?xml version="1.0" encoding="utf-8"?>
<sst xmlns="http://schemas.openxmlformats.org/spreadsheetml/2006/main" count="57" uniqueCount="56">
  <si>
    <t>Sklop A</t>
  </si>
  <si>
    <t>Vrednost projekta</t>
  </si>
  <si>
    <t>Minimalno št. ur</t>
  </si>
  <si>
    <t>Obdobje trajanja (od-do):</t>
  </si>
  <si>
    <t>Število mesecev (do 5 mesecev):</t>
  </si>
  <si>
    <t>ŠTUDENTI</t>
  </si>
  <si>
    <t>%</t>
  </si>
  <si>
    <t>ure</t>
  </si>
  <si>
    <t>SSE</t>
  </si>
  <si>
    <t>stroški (EUR)</t>
  </si>
  <si>
    <t>PM/DM</t>
  </si>
  <si>
    <t>Vključene osebe</t>
  </si>
  <si>
    <t>SKLOP A</t>
  </si>
  <si>
    <t>Vrednost urne postavke za vrsto stroška (bruto bruto)</t>
  </si>
  <si>
    <t>Št. ur sodelujočih na projektu  - VPIŠITE</t>
  </si>
  <si>
    <t>Delež ur (%)</t>
  </si>
  <si>
    <t>Višina stroška (€)</t>
  </si>
  <si>
    <t>PM1</t>
  </si>
  <si>
    <t>PM2</t>
  </si>
  <si>
    <t>PM3</t>
  </si>
  <si>
    <t>PM4</t>
  </si>
  <si>
    <t>PM5</t>
  </si>
  <si>
    <t>Pedagoški mentor SKUPAJ</t>
  </si>
  <si>
    <t>DM1</t>
  </si>
  <si>
    <t>DM2</t>
  </si>
  <si>
    <t>DM3</t>
  </si>
  <si>
    <t>DM4</t>
  </si>
  <si>
    <t>DM5</t>
  </si>
  <si>
    <t>Delovni mentor SKUPAJ</t>
  </si>
  <si>
    <t>Š1</t>
  </si>
  <si>
    <t>Š2</t>
  </si>
  <si>
    <t>Š3</t>
  </si>
  <si>
    <t>Š4</t>
  </si>
  <si>
    <t>Š5</t>
  </si>
  <si>
    <t>Š6</t>
  </si>
  <si>
    <t>Š7</t>
  </si>
  <si>
    <t>Š8</t>
  </si>
  <si>
    <t>Š9</t>
  </si>
  <si>
    <t xml:space="preserve">                                      Študenti SKUPAJ</t>
  </si>
  <si>
    <t>PREVERBA (ŠT. UR ŠTUDENTI)</t>
  </si>
  <si>
    <t>SKUPAJ število ur na projekt 
(skupno najmanj 1300 ur)</t>
  </si>
  <si>
    <t>PREVERBA (ŠT. UR SKUPAJ)</t>
  </si>
  <si>
    <t>Posredni stroški: stroški električne energije, stroški telefona, faksa in elektronske pošte, stroški poštnin in kurirskih storitev, stroški potrošnega materiala (pisarniški material, čistilni material in posebni material), stroški računovodskih storitev. (15%: članica 8,75 %, rektorat 6,25%)</t>
  </si>
  <si>
    <t>PROMOCIJA</t>
  </si>
  <si>
    <t>SKUPAJ posredni stroški članica</t>
  </si>
  <si>
    <t>PREVERBA (ZNESEK SKUPAJ)</t>
  </si>
  <si>
    <t>POSREDNI STROŠKI REKTORAT 6,25 %</t>
  </si>
  <si>
    <t xml:space="preserve">                                        SKUPAJ rektorat</t>
  </si>
  <si>
    <t xml:space="preserve">ČLANICA + REKTORAT </t>
  </si>
  <si>
    <t xml:space="preserve">                                        SKUPAJ</t>
  </si>
  <si>
    <t>PREVERBA (ZNESEK) SKUPAJ</t>
  </si>
  <si>
    <t>13,33 € bruto bruto</t>
  </si>
  <si>
    <t>9,5 € bruto</t>
  </si>
  <si>
    <t>8,17 € neto</t>
  </si>
  <si>
    <t>POSREDNI STROŠKI ČLANICA 8,75 %</t>
  </si>
  <si>
    <t>MINIMALNI POGOJ GLEDE UR ŠTUDENTOV: minimalno 70% ur od 1.300 obveznih izvedejo študenti.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</si>
</sst>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0\ _€"/>
    <numFmt numFmtId="166" formatCode="_-* #,##0\ _€_-;\-* #,##0\ _€_-;_-* &quot;-&quot;??\ _€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color theme="4" tint="-0.499984740745262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9DE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3" fontId="0" fillId="4" borderId="8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164" fontId="0" fillId="5" borderId="12" xfId="0" applyNumberForma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2" fillId="6" borderId="1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9" fontId="2" fillId="0" borderId="17" xfId="2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3" fontId="2" fillId="7" borderId="20" xfId="0" applyNumberFormat="1" applyFont="1" applyFill="1" applyBorder="1" applyAlignment="1">
      <alignment horizontal="center" vertical="center"/>
    </xf>
    <xf numFmtId="164" fontId="2" fillId="7" borderId="21" xfId="0" applyNumberFormat="1" applyFont="1" applyFill="1" applyBorder="1" applyAlignment="1">
      <alignment horizontal="left" vertical="center"/>
    </xf>
    <xf numFmtId="9" fontId="2" fillId="0" borderId="7" xfId="2" applyFont="1" applyBorder="1" applyAlignment="1">
      <alignment vertical="center"/>
    </xf>
    <xf numFmtId="9" fontId="1" fillId="0" borderId="17" xfId="2" applyFont="1" applyBorder="1" applyAlignment="1">
      <alignment vertical="center"/>
    </xf>
    <xf numFmtId="9" fontId="0" fillId="0" borderId="17" xfId="2" applyFont="1" applyBorder="1" applyAlignment="1">
      <alignment vertical="center"/>
    </xf>
    <xf numFmtId="9" fontId="0" fillId="0" borderId="22" xfId="2" applyFont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3" fontId="4" fillId="8" borderId="15" xfId="0" applyNumberFormat="1" applyFont="1" applyFill="1" applyBorder="1" applyAlignment="1">
      <alignment vertical="center" wrapText="1"/>
    </xf>
    <xf numFmtId="164" fontId="2" fillId="7" borderId="21" xfId="0" applyNumberFormat="1" applyFont="1" applyFill="1" applyBorder="1" applyAlignment="1">
      <alignment vertical="center"/>
    </xf>
    <xf numFmtId="3" fontId="4" fillId="8" borderId="14" xfId="0" applyNumberFormat="1" applyFont="1" applyFill="1" applyBorder="1" applyAlignment="1">
      <alignment horizontal="left" vertical="center"/>
    </xf>
    <xf numFmtId="164" fontId="0" fillId="7" borderId="21" xfId="0" applyNumberFormat="1" applyFill="1" applyBorder="1" applyAlignment="1">
      <alignment horizontal="left" vertical="center"/>
    </xf>
    <xf numFmtId="164" fontId="0" fillId="7" borderId="6" xfId="0" applyNumberFormat="1" applyFill="1" applyBorder="1" applyAlignment="1">
      <alignment horizontal="left" vertical="center"/>
    </xf>
    <xf numFmtId="164" fontId="0" fillId="5" borderId="35" xfId="0" applyNumberFormat="1" applyFill="1" applyBorder="1" applyAlignment="1">
      <alignment horizontal="left" vertical="center"/>
    </xf>
    <xf numFmtId="3" fontId="0" fillId="7" borderId="25" xfId="0" applyNumberFormat="1" applyFill="1" applyBorder="1" applyAlignment="1">
      <alignment horizontal="center" vertical="center"/>
    </xf>
    <xf numFmtId="164" fontId="2" fillId="7" borderId="36" xfId="0" applyNumberFormat="1" applyFont="1" applyFill="1" applyBorder="1" applyAlignment="1">
      <alignment horizontal="left" vertical="center"/>
    </xf>
    <xf numFmtId="164" fontId="2" fillId="11" borderId="35" xfId="0" applyNumberFormat="1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right" vertical="center"/>
    </xf>
    <xf numFmtId="0" fontId="4" fillId="9" borderId="0" xfId="0" applyFont="1" applyFill="1" applyAlignment="1">
      <alignment horizontal="right" vertical="center"/>
    </xf>
    <xf numFmtId="0" fontId="4" fillId="9" borderId="14" xfId="0" applyFont="1" applyFill="1" applyBorder="1" applyAlignment="1">
      <alignment horizontal="right" vertical="center"/>
    </xf>
    <xf numFmtId="3" fontId="0" fillId="5" borderId="10" xfId="0" applyNumberFormat="1" applyFill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3" fontId="0" fillId="3" borderId="10" xfId="0" applyNumberForma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3" fontId="0" fillId="7" borderId="0" xfId="0" applyNumberFormat="1" applyFill="1" applyAlignment="1">
      <alignment horizontal="center" vertical="center"/>
    </xf>
    <xf numFmtId="3" fontId="0" fillId="7" borderId="19" xfId="0" applyNumberFormat="1" applyFill="1" applyBorder="1" applyAlignment="1">
      <alignment horizontal="center" vertical="center"/>
    </xf>
    <xf numFmtId="9" fontId="2" fillId="7" borderId="21" xfId="2" applyFont="1" applyFill="1" applyBorder="1" applyAlignment="1">
      <alignment horizontal="center" vertical="center"/>
    </xf>
    <xf numFmtId="10" fontId="0" fillId="5" borderId="12" xfId="2" applyNumberFormat="1" applyFont="1" applyFill="1" applyBorder="1" applyAlignment="1" applyProtection="1">
      <alignment horizontal="center" vertical="center"/>
      <protection locked="0"/>
    </xf>
    <xf numFmtId="10" fontId="2" fillId="7" borderId="21" xfId="2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3" fontId="4" fillId="8" borderId="25" xfId="0" applyNumberFormat="1" applyFont="1" applyFill="1" applyBorder="1" applyAlignment="1">
      <alignment horizontal="center" vertical="center"/>
    </xf>
    <xf numFmtId="3" fontId="4" fillId="8" borderId="14" xfId="0" applyNumberFormat="1" applyFont="1" applyFill="1" applyBorder="1" applyAlignment="1">
      <alignment horizontal="center" vertical="center"/>
    </xf>
    <xf numFmtId="10" fontId="0" fillId="8" borderId="9" xfId="2" applyNumberFormat="1" applyFont="1" applyFill="1" applyBorder="1" applyAlignment="1" applyProtection="1">
      <alignment horizontal="center" vertical="center"/>
      <protection locked="0"/>
    </xf>
    <xf numFmtId="10" fontId="0" fillId="8" borderId="12" xfId="2" applyNumberFormat="1" applyFont="1" applyFill="1" applyBorder="1" applyAlignment="1" applyProtection="1">
      <alignment horizontal="center" vertical="center"/>
      <protection locked="0"/>
    </xf>
    <xf numFmtId="4" fontId="2" fillId="7" borderId="20" xfId="0" applyNumberFormat="1" applyFont="1" applyFill="1" applyBorder="1" applyAlignment="1">
      <alignment horizontal="center" vertical="center"/>
    </xf>
    <xf numFmtId="165" fontId="0" fillId="4" borderId="21" xfId="0" applyNumberFormat="1" applyFill="1" applyBorder="1" applyAlignment="1" applyProtection="1">
      <alignment horizontal="center" vertical="center"/>
      <protection locked="0"/>
    </xf>
    <xf numFmtId="10" fontId="0" fillId="5" borderId="21" xfId="2" applyNumberFormat="1" applyFont="1" applyFill="1" applyBorder="1" applyAlignment="1" applyProtection="1">
      <alignment horizontal="center" vertical="center"/>
      <protection locked="0"/>
    </xf>
    <xf numFmtId="10" fontId="0" fillId="5" borderId="6" xfId="2" applyNumberFormat="1" applyFont="1" applyFill="1" applyBorder="1" applyAlignment="1" applyProtection="1">
      <alignment horizontal="center" vertical="center"/>
      <protection locked="0"/>
    </xf>
    <xf numFmtId="10" fontId="0" fillId="7" borderId="0" xfId="2" applyNumberFormat="1" applyFont="1" applyFill="1" applyBorder="1" applyAlignment="1">
      <alignment horizontal="center" vertical="center"/>
    </xf>
    <xf numFmtId="165" fontId="0" fillId="5" borderId="21" xfId="0" applyNumberFormat="1" applyFill="1" applyBorder="1" applyAlignment="1" applyProtection="1">
      <alignment horizontal="center" vertical="center"/>
      <protection locked="0"/>
    </xf>
    <xf numFmtId="166" fontId="0" fillId="0" borderId="17" xfId="1" applyNumberFormat="1" applyFont="1" applyBorder="1" applyAlignment="1">
      <alignment vertical="center"/>
    </xf>
    <xf numFmtId="43" fontId="0" fillId="0" borderId="17" xfId="1" applyFont="1" applyBorder="1" applyAlignment="1">
      <alignment vertical="center"/>
    </xf>
    <xf numFmtId="166" fontId="0" fillId="0" borderId="38" xfId="1" applyNumberFormat="1" applyFont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0" fillId="12" borderId="5" xfId="0" applyFill="1" applyBorder="1" applyAlignment="1">
      <alignment vertical="center"/>
    </xf>
    <xf numFmtId="0" fontId="0" fillId="12" borderId="24" xfId="0" applyFill="1" applyBorder="1" applyAlignment="1">
      <alignment vertical="center"/>
    </xf>
    <xf numFmtId="166" fontId="0" fillId="12" borderId="34" xfId="0" applyNumberFormat="1" applyFill="1" applyBorder="1" applyAlignment="1">
      <alignment vertical="center"/>
    </xf>
    <xf numFmtId="3" fontId="0" fillId="12" borderId="8" xfId="0" applyNumberFormat="1" applyFill="1" applyBorder="1" applyAlignment="1" applyProtection="1">
      <alignment horizontal="center" vertical="center"/>
      <protection locked="0"/>
    </xf>
    <xf numFmtId="3" fontId="0" fillId="12" borderId="10" xfId="0" applyNumberFormat="1" applyFill="1" applyBorder="1" applyAlignment="1" applyProtection="1">
      <alignment horizontal="center" vertical="center"/>
      <protection locked="0"/>
    </xf>
    <xf numFmtId="165" fontId="0" fillId="12" borderId="21" xfId="0" applyNumberFormat="1" applyFill="1" applyBorder="1" applyAlignment="1" applyProtection="1">
      <alignment horizontal="center" vertical="center"/>
      <protection locked="0"/>
    </xf>
    <xf numFmtId="0" fontId="4" fillId="9" borderId="39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30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165" fontId="4" fillId="8" borderId="13" xfId="0" applyNumberFormat="1" applyFont="1" applyFill="1" applyBorder="1" applyAlignment="1">
      <alignment horizontal="right" vertical="center"/>
    </xf>
    <xf numFmtId="165" fontId="4" fillId="8" borderId="26" xfId="0" applyNumberFormat="1" applyFont="1" applyFill="1" applyBorder="1" applyAlignment="1">
      <alignment horizontal="right" vertical="center"/>
    </xf>
    <xf numFmtId="165" fontId="4" fillId="8" borderId="18" xfId="0" applyNumberFormat="1" applyFont="1" applyFill="1" applyBorder="1" applyAlignment="1">
      <alignment horizontal="left" vertical="center" wrapText="1"/>
    </xf>
    <xf numFmtId="165" fontId="4" fillId="8" borderId="19" xfId="0" applyNumberFormat="1" applyFont="1" applyFill="1" applyBorder="1" applyAlignment="1">
      <alignment horizontal="left" vertical="center" wrapText="1"/>
    </xf>
    <xf numFmtId="165" fontId="4" fillId="8" borderId="21" xfId="0" applyNumberFormat="1" applyFont="1" applyFill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3" fontId="7" fillId="0" borderId="41" xfId="0" applyNumberFormat="1" applyFont="1" applyBorder="1" applyAlignment="1">
      <alignment horizontal="left" vertical="center"/>
    </xf>
    <xf numFmtId="3" fontId="7" fillId="0" borderId="11" xfId="0" applyNumberFormat="1" applyFont="1" applyBorder="1" applyAlignment="1">
      <alignment horizontal="left" vertical="center"/>
    </xf>
    <xf numFmtId="3" fontId="7" fillId="0" borderId="42" xfId="0" applyNumberFormat="1" applyFont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4" fillId="9" borderId="27" xfId="0" applyFont="1" applyFill="1" applyBorder="1" applyAlignment="1">
      <alignment horizontal="right" vertical="center"/>
    </xf>
    <xf numFmtId="0" fontId="4" fillId="9" borderId="28" xfId="0" applyFont="1" applyFill="1" applyBorder="1" applyAlignment="1">
      <alignment horizontal="right" vertical="center"/>
    </xf>
    <xf numFmtId="0" fontId="4" fillId="9" borderId="31" xfId="0" applyFont="1" applyFill="1" applyBorder="1" applyAlignment="1">
      <alignment horizontal="right" vertical="center"/>
    </xf>
    <xf numFmtId="0" fontId="4" fillId="9" borderId="32" xfId="0" applyFont="1" applyFill="1" applyBorder="1" applyAlignment="1">
      <alignment horizontal="right" vertical="center"/>
    </xf>
    <xf numFmtId="0" fontId="4" fillId="9" borderId="29" xfId="0" applyFont="1" applyFill="1" applyBorder="1" applyAlignment="1">
      <alignment horizontal="center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left" vertical="center"/>
    </xf>
    <xf numFmtId="0" fontId="2" fillId="7" borderId="21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right" vertical="center"/>
    </xf>
    <xf numFmtId="0" fontId="4" fillId="9" borderId="2" xfId="0" applyFont="1" applyFill="1" applyBorder="1" applyAlignment="1">
      <alignment horizontal="right" vertical="center"/>
    </xf>
    <xf numFmtId="0" fontId="4" fillId="9" borderId="7" xfId="0" applyFont="1" applyFill="1" applyBorder="1" applyAlignment="1">
      <alignment horizontal="right" vertical="center"/>
    </xf>
    <xf numFmtId="0" fontId="4" fillId="9" borderId="0" xfId="0" applyFont="1" applyFill="1" applyAlignment="1">
      <alignment horizontal="right" vertical="center"/>
    </xf>
    <xf numFmtId="0" fontId="4" fillId="9" borderId="13" xfId="0" applyFont="1" applyFill="1" applyBorder="1" applyAlignment="1">
      <alignment horizontal="right" vertical="center"/>
    </xf>
    <xf numFmtId="0" fontId="4" fillId="9" borderId="14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9" borderId="17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left" vertical="center"/>
    </xf>
    <xf numFmtId="165" fontId="4" fillId="8" borderId="18" xfId="0" applyNumberFormat="1" applyFont="1" applyFill="1" applyBorder="1" applyAlignment="1">
      <alignment horizontal="right" vertical="center"/>
    </xf>
    <xf numFmtId="165" fontId="4" fillId="8" borderId="25" xfId="0" applyNumberFormat="1" applyFont="1" applyFill="1" applyBorder="1" applyAlignment="1">
      <alignment horizontal="right" vertical="center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</cellXfs>
  <cellStyles count="4">
    <cellStyle name="Navadno" xfId="0" builtinId="0"/>
    <cellStyle name="Odstotek" xfId="2" builtinId="5"/>
    <cellStyle name="Vejica" xfId="1" builtinId="3"/>
    <cellStyle name="Vejica 2" xfId="3" xr:uid="{79462116-F10F-4A52-B568-B0133D91EC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FEAAA-663C-47F5-8CF3-C449984434BF}">
  <dimension ref="A2:E58"/>
  <sheetViews>
    <sheetView tabSelected="1" zoomScaleNormal="100" workbookViewId="0">
      <selection activeCell="K11" sqref="K11"/>
    </sheetView>
  </sheetViews>
  <sheetFormatPr defaultRowHeight="15" x14ac:dyDescent="0.25"/>
  <cols>
    <col min="1" max="1" width="17.140625" customWidth="1"/>
    <col min="2" max="2" width="30.5703125" customWidth="1"/>
    <col min="3" max="3" width="12.5703125" customWidth="1"/>
    <col min="5" max="5" width="39" customWidth="1"/>
  </cols>
  <sheetData>
    <row r="2" spans="1:5" x14ac:dyDescent="0.25">
      <c r="A2" s="111" t="s">
        <v>0</v>
      </c>
      <c r="B2" s="111"/>
      <c r="C2" s="111"/>
      <c r="D2" s="111"/>
      <c r="E2" s="111"/>
    </row>
    <row r="3" spans="1:5" x14ac:dyDescent="0.25">
      <c r="A3" s="111" t="s">
        <v>1</v>
      </c>
      <c r="B3" s="111"/>
      <c r="C3" s="111"/>
      <c r="D3" s="112">
        <v>24000</v>
      </c>
      <c r="E3" s="112"/>
    </row>
    <row r="4" spans="1:5" x14ac:dyDescent="0.25">
      <c r="A4" s="111" t="s">
        <v>2</v>
      </c>
      <c r="B4" s="111"/>
      <c r="C4" s="111"/>
      <c r="D4" s="113">
        <v>1300</v>
      </c>
      <c r="E4" s="113"/>
    </row>
    <row r="5" spans="1:5" x14ac:dyDescent="0.25">
      <c r="A5" s="79" t="s">
        <v>3</v>
      </c>
      <c r="B5" s="80"/>
      <c r="C5" s="81" t="s">
        <v>4</v>
      </c>
      <c r="D5" s="82"/>
      <c r="E5" s="83"/>
    </row>
    <row r="6" spans="1:5" ht="15.75" thickBot="1" x14ac:dyDescent="0.3">
      <c r="A6" s="1"/>
      <c r="B6" s="48"/>
      <c r="D6" s="2"/>
      <c r="E6" s="2"/>
    </row>
    <row r="7" spans="1:5" x14ac:dyDescent="0.25">
      <c r="A7" s="63" t="s">
        <v>5</v>
      </c>
      <c r="B7" s="2"/>
      <c r="C7" s="2"/>
      <c r="D7" s="2"/>
      <c r="E7" s="2"/>
    </row>
    <row r="8" spans="1:5" x14ac:dyDescent="0.25">
      <c r="A8" s="64" t="s">
        <v>51</v>
      </c>
      <c r="B8" s="2"/>
      <c r="C8" s="2"/>
      <c r="D8" s="2"/>
      <c r="E8" s="2"/>
    </row>
    <row r="9" spans="1:5" x14ac:dyDescent="0.25">
      <c r="A9" s="64" t="s">
        <v>52</v>
      </c>
      <c r="B9" s="2"/>
      <c r="C9" s="2"/>
      <c r="D9" s="2"/>
      <c r="E9" s="2"/>
    </row>
    <row r="10" spans="1:5" ht="15.75" thickBot="1" x14ac:dyDescent="0.3">
      <c r="A10" s="65" t="s">
        <v>53</v>
      </c>
      <c r="B10" s="2"/>
      <c r="C10" s="2"/>
      <c r="D10" s="2"/>
      <c r="E10" s="2"/>
    </row>
    <row r="11" spans="1:5" x14ac:dyDescent="0.25">
      <c r="A11" s="3" t="s">
        <v>55</v>
      </c>
      <c r="B11" s="12"/>
      <c r="C11" s="12"/>
      <c r="D11" s="12"/>
      <c r="E11" s="13"/>
    </row>
    <row r="12" spans="1:5" x14ac:dyDescent="0.25">
      <c r="A12" s="4"/>
      <c r="B12" s="14" t="s">
        <v>6</v>
      </c>
      <c r="C12" s="15" t="s">
        <v>7</v>
      </c>
      <c r="D12" s="15" t="s">
        <v>8</v>
      </c>
      <c r="E12" s="42" t="s">
        <v>9</v>
      </c>
    </row>
    <row r="13" spans="1:5" x14ac:dyDescent="0.25">
      <c r="A13" s="18" t="s">
        <v>5</v>
      </c>
      <c r="B13" s="19">
        <v>0.7</v>
      </c>
      <c r="C13" s="60">
        <f>1300*B13</f>
        <v>909.99999999999989</v>
      </c>
      <c r="D13" s="61">
        <v>13.33</v>
      </c>
      <c r="E13" s="62">
        <f>C13*D13</f>
        <v>12130.3</v>
      </c>
    </row>
    <row r="14" spans="1:5" x14ac:dyDescent="0.25">
      <c r="A14" s="49" t="s">
        <v>10</v>
      </c>
      <c r="B14" s="20">
        <v>0.3</v>
      </c>
      <c r="C14" s="60">
        <f>1300*B14</f>
        <v>390</v>
      </c>
      <c r="D14" s="61">
        <v>22</v>
      </c>
      <c r="E14" s="62">
        <f>C14*D14</f>
        <v>8580</v>
      </c>
    </row>
    <row r="15" spans="1:5" ht="15.75" thickBot="1" x14ac:dyDescent="0.3">
      <c r="A15" s="10"/>
      <c r="B15" s="21">
        <f>SUM(B13:B14)</f>
        <v>1</v>
      </c>
      <c r="C15" s="22">
        <f>SUM(C13:C14)</f>
        <v>1300</v>
      </c>
      <c r="D15" s="23"/>
      <c r="E15" s="66">
        <f>SUM(E13:E14)</f>
        <v>20710.3</v>
      </c>
    </row>
    <row r="16" spans="1:5" x14ac:dyDescent="0.25">
      <c r="A16" s="1"/>
      <c r="B16" s="2"/>
      <c r="C16" s="2"/>
      <c r="D16" s="2"/>
      <c r="E16" s="2"/>
    </row>
    <row r="17" spans="1:5" x14ac:dyDescent="0.25">
      <c r="A17" s="1"/>
      <c r="B17" s="2"/>
      <c r="C17" s="2"/>
      <c r="D17" s="2"/>
      <c r="E17" s="2"/>
    </row>
    <row r="18" spans="1:5" ht="15.75" thickBot="1" x14ac:dyDescent="0.3">
      <c r="A18" s="1" t="s">
        <v>11</v>
      </c>
      <c r="B18" s="2"/>
      <c r="C18" s="2"/>
      <c r="D18" s="2"/>
      <c r="E18" s="2"/>
    </row>
    <row r="19" spans="1:5" x14ac:dyDescent="0.25">
      <c r="A19" s="114" t="s">
        <v>12</v>
      </c>
      <c r="B19" s="116" t="s">
        <v>13</v>
      </c>
      <c r="C19" s="118" t="s">
        <v>14</v>
      </c>
      <c r="D19" s="118" t="s">
        <v>15</v>
      </c>
      <c r="E19" s="121" t="s">
        <v>16</v>
      </c>
    </row>
    <row r="20" spans="1:5" ht="15.75" thickBot="1" x14ac:dyDescent="0.3">
      <c r="A20" s="115"/>
      <c r="B20" s="117"/>
      <c r="C20" s="119"/>
      <c r="D20" s="120"/>
      <c r="E20" s="122"/>
    </row>
    <row r="21" spans="1:5" ht="14.45" customHeight="1" x14ac:dyDescent="0.25">
      <c r="A21" s="5" t="s">
        <v>17</v>
      </c>
      <c r="B21" s="39">
        <v>22</v>
      </c>
      <c r="C21" s="6">
        <v>100</v>
      </c>
      <c r="D21" s="52">
        <f>C21/C44</f>
        <v>7.3260073260073263E-2</v>
      </c>
      <c r="E21" s="7">
        <f>B21*C21</f>
        <v>2200</v>
      </c>
    </row>
    <row r="22" spans="1:5" x14ac:dyDescent="0.25">
      <c r="A22" s="8" t="s">
        <v>18</v>
      </c>
      <c r="B22" s="40">
        <v>22</v>
      </c>
      <c r="C22" s="41">
        <v>100</v>
      </c>
      <c r="D22" s="53">
        <f>C22/C44</f>
        <v>7.3260073260073263E-2</v>
      </c>
      <c r="E22" s="9">
        <f t="shared" ref="E22:E41" si="0">B22*C22</f>
        <v>2200</v>
      </c>
    </row>
    <row r="23" spans="1:5" x14ac:dyDescent="0.25">
      <c r="A23" s="11" t="s">
        <v>19</v>
      </c>
      <c r="B23" s="40">
        <v>22</v>
      </c>
      <c r="C23" s="41">
        <v>25</v>
      </c>
      <c r="D23" s="53">
        <f>C23/C44</f>
        <v>1.8315018315018316E-2</v>
      </c>
      <c r="E23" s="9">
        <f t="shared" si="0"/>
        <v>550</v>
      </c>
    </row>
    <row r="24" spans="1:5" x14ac:dyDescent="0.25">
      <c r="A24" s="11" t="s">
        <v>20</v>
      </c>
      <c r="B24" s="40">
        <v>22</v>
      </c>
      <c r="C24" s="41"/>
      <c r="D24" s="53">
        <f>C24/C44</f>
        <v>0</v>
      </c>
      <c r="E24" s="9">
        <f t="shared" si="0"/>
        <v>0</v>
      </c>
    </row>
    <row r="25" spans="1:5" ht="15.75" thickBot="1" x14ac:dyDescent="0.3">
      <c r="A25" s="11" t="s">
        <v>21</v>
      </c>
      <c r="B25" s="25">
        <v>22</v>
      </c>
      <c r="C25" s="38"/>
      <c r="D25" s="46"/>
      <c r="E25" s="9">
        <f t="shared" si="0"/>
        <v>0</v>
      </c>
    </row>
    <row r="26" spans="1:5" ht="15.75" thickBot="1" x14ac:dyDescent="0.3">
      <c r="A26" s="88" t="s">
        <v>22</v>
      </c>
      <c r="B26" s="123"/>
      <c r="C26" s="16">
        <f>SUM(C21:C25)</f>
        <v>225</v>
      </c>
      <c r="D26" s="47">
        <f>C26/C44</f>
        <v>0.16483516483516483</v>
      </c>
      <c r="E26" s="17">
        <f>SUM(E21:E25)</f>
        <v>4950</v>
      </c>
    </row>
    <row r="27" spans="1:5" x14ac:dyDescent="0.25">
      <c r="A27" s="5" t="s">
        <v>23</v>
      </c>
      <c r="B27" s="39">
        <v>22</v>
      </c>
      <c r="C27" s="6">
        <v>60</v>
      </c>
      <c r="D27" s="52">
        <f>C27/C44</f>
        <v>4.3956043956043959E-2</v>
      </c>
      <c r="E27" s="7">
        <f t="shared" si="0"/>
        <v>1320</v>
      </c>
    </row>
    <row r="28" spans="1:5" x14ac:dyDescent="0.25">
      <c r="A28" s="8" t="s">
        <v>24</v>
      </c>
      <c r="B28" s="40">
        <v>22</v>
      </c>
      <c r="C28" s="41"/>
      <c r="D28" s="53">
        <f>C28/C44</f>
        <v>0</v>
      </c>
      <c r="E28" s="9">
        <f t="shared" si="0"/>
        <v>0</v>
      </c>
    </row>
    <row r="29" spans="1:5" x14ac:dyDescent="0.25">
      <c r="A29" s="11" t="s">
        <v>25</v>
      </c>
      <c r="B29" s="40">
        <v>22</v>
      </c>
      <c r="C29" s="41"/>
      <c r="D29" s="53">
        <f>C29/C44</f>
        <v>0</v>
      </c>
      <c r="E29" s="9">
        <f t="shared" si="0"/>
        <v>0</v>
      </c>
    </row>
    <row r="30" spans="1:5" x14ac:dyDescent="0.25">
      <c r="A30" s="11" t="s">
        <v>26</v>
      </c>
      <c r="B30" s="40">
        <v>22</v>
      </c>
      <c r="C30" s="41"/>
      <c r="D30" s="53">
        <f>C29/C44</f>
        <v>0</v>
      </c>
      <c r="E30" s="9">
        <f t="shared" si="0"/>
        <v>0</v>
      </c>
    </row>
    <row r="31" spans="1:5" ht="15.75" thickBot="1" x14ac:dyDescent="0.3">
      <c r="A31" s="11" t="s">
        <v>27</v>
      </c>
      <c r="B31" s="25">
        <v>22</v>
      </c>
      <c r="C31" s="41"/>
      <c r="D31" s="53"/>
      <c r="E31" s="9">
        <f t="shared" si="0"/>
        <v>0</v>
      </c>
    </row>
    <row r="32" spans="1:5" ht="15.75" thickBot="1" x14ac:dyDescent="0.3">
      <c r="A32" s="88" t="s">
        <v>28</v>
      </c>
      <c r="B32" s="123"/>
      <c r="C32" s="16">
        <f>SUM(C27:C31)</f>
        <v>60</v>
      </c>
      <c r="D32" s="47">
        <f>C32/C44</f>
        <v>4.3956043956043959E-2</v>
      </c>
      <c r="E32" s="17">
        <f>SUM(E27:E31)</f>
        <v>1320</v>
      </c>
    </row>
    <row r="33" spans="1:5" ht="15.75" thickBot="1" x14ac:dyDescent="0.3">
      <c r="A33" s="5" t="s">
        <v>29</v>
      </c>
      <c r="B33" s="39">
        <v>13.33</v>
      </c>
      <c r="C33" s="67">
        <v>120</v>
      </c>
      <c r="D33" s="52">
        <f>C33/C44</f>
        <v>8.7912087912087919E-2</v>
      </c>
      <c r="E33" s="7">
        <f t="shared" si="0"/>
        <v>1599.6</v>
      </c>
    </row>
    <row r="34" spans="1:5" ht="15.75" thickBot="1" x14ac:dyDescent="0.3">
      <c r="A34" s="24" t="s">
        <v>30</v>
      </c>
      <c r="B34" s="39">
        <v>13.33</v>
      </c>
      <c r="C34" s="68">
        <v>120</v>
      </c>
      <c r="D34" s="53">
        <f>C34/C44</f>
        <v>8.7912087912087919E-2</v>
      </c>
      <c r="E34" s="9">
        <f t="shared" si="0"/>
        <v>1599.6</v>
      </c>
    </row>
    <row r="35" spans="1:5" ht="15.75" thickBot="1" x14ac:dyDescent="0.3">
      <c r="A35" s="24" t="s">
        <v>31</v>
      </c>
      <c r="B35" s="39">
        <v>13.33</v>
      </c>
      <c r="C35" s="68">
        <v>120</v>
      </c>
      <c r="D35" s="53">
        <f>C35/C44</f>
        <v>8.7912087912087919E-2</v>
      </c>
      <c r="E35" s="9">
        <f t="shared" si="0"/>
        <v>1599.6</v>
      </c>
    </row>
    <row r="36" spans="1:5" ht="15.75" thickBot="1" x14ac:dyDescent="0.3">
      <c r="A36" s="24" t="s">
        <v>32</v>
      </c>
      <c r="B36" s="39">
        <v>13.33</v>
      </c>
      <c r="C36" s="68">
        <v>120</v>
      </c>
      <c r="D36" s="53">
        <f>C36/C44</f>
        <v>8.7912087912087919E-2</v>
      </c>
      <c r="E36" s="9">
        <f t="shared" si="0"/>
        <v>1599.6</v>
      </c>
    </row>
    <row r="37" spans="1:5" ht="15.75" thickBot="1" x14ac:dyDescent="0.3">
      <c r="A37" s="24" t="s">
        <v>33</v>
      </c>
      <c r="B37" s="39">
        <v>13.33</v>
      </c>
      <c r="C37" s="68">
        <v>120</v>
      </c>
      <c r="D37" s="53">
        <f>C37/C44</f>
        <v>8.7912087912087919E-2</v>
      </c>
      <c r="E37" s="9">
        <f t="shared" si="0"/>
        <v>1599.6</v>
      </c>
    </row>
    <row r="38" spans="1:5" ht="15.75" thickBot="1" x14ac:dyDescent="0.3">
      <c r="A38" s="8" t="s">
        <v>34</v>
      </c>
      <c r="B38" s="39">
        <v>13.33</v>
      </c>
      <c r="C38" s="68">
        <v>120</v>
      </c>
      <c r="D38" s="53">
        <f>C38/C44</f>
        <v>8.7912087912087919E-2</v>
      </c>
      <c r="E38" s="9">
        <f t="shared" si="0"/>
        <v>1599.6</v>
      </c>
    </row>
    <row r="39" spans="1:5" ht="15.75" thickBot="1" x14ac:dyDescent="0.3">
      <c r="A39" s="8" t="s">
        <v>35</v>
      </c>
      <c r="B39" s="39">
        <v>13.33</v>
      </c>
      <c r="C39" s="68">
        <v>120</v>
      </c>
      <c r="D39" s="53">
        <f>C39/C44</f>
        <v>8.7912087912087919E-2</v>
      </c>
      <c r="E39" s="9">
        <f t="shared" si="0"/>
        <v>1599.6</v>
      </c>
    </row>
    <row r="40" spans="1:5" ht="15.75" thickBot="1" x14ac:dyDescent="0.3">
      <c r="A40" s="8" t="s">
        <v>36</v>
      </c>
      <c r="B40" s="39">
        <v>13.33</v>
      </c>
      <c r="C40" s="68">
        <v>120</v>
      </c>
      <c r="D40" s="53">
        <f>C40/C44</f>
        <v>8.7912087912087919E-2</v>
      </c>
      <c r="E40" s="9">
        <f t="shared" si="0"/>
        <v>1599.6</v>
      </c>
    </row>
    <row r="41" spans="1:5" ht="15.75" thickBot="1" x14ac:dyDescent="0.3">
      <c r="A41" s="8" t="s">
        <v>37</v>
      </c>
      <c r="B41" s="39">
        <v>13.33</v>
      </c>
      <c r="C41" s="68">
        <v>120</v>
      </c>
      <c r="D41" s="53">
        <f>C41/C44</f>
        <v>8.7912087912087919E-2</v>
      </c>
      <c r="E41" s="9">
        <f t="shared" si="0"/>
        <v>1599.6</v>
      </c>
    </row>
    <row r="42" spans="1:5" ht="15.75" thickBot="1" x14ac:dyDescent="0.3">
      <c r="A42" s="96" t="s">
        <v>38</v>
      </c>
      <c r="B42" s="124"/>
      <c r="C42" s="16">
        <f>SUM(C33:C41)</f>
        <v>1080</v>
      </c>
      <c r="D42" s="47">
        <f>C42/C44</f>
        <v>0.79120879120879117</v>
      </c>
      <c r="E42" s="17">
        <f>SUM(E33:E41)</f>
        <v>14396.400000000001</v>
      </c>
    </row>
    <row r="43" spans="1:5" ht="15.75" thickBot="1" x14ac:dyDescent="0.3">
      <c r="A43" s="125" t="s">
        <v>39</v>
      </c>
      <c r="B43" s="126"/>
      <c r="C43" s="50" t="str">
        <f>IF(C42&lt;(C44*0.8),"MINUMUM UR ŠTUDENTOV SKUPAJ MORA BITI 80%","OK")</f>
        <v>MINUMUM UR ŠTUDENTOV SKUPAJ MORA BITI 80%</v>
      </c>
      <c r="D43" s="28"/>
      <c r="E43" s="26"/>
    </row>
    <row r="44" spans="1:5" ht="15.75" thickBot="1" x14ac:dyDescent="0.3">
      <c r="A44" s="127" t="s">
        <v>40</v>
      </c>
      <c r="B44" s="128"/>
      <c r="C44" s="16">
        <f>C26+C32+C42</f>
        <v>1365</v>
      </c>
      <c r="D44" s="45">
        <f>D26+D32+D42</f>
        <v>1</v>
      </c>
      <c r="E44" s="27">
        <f>E48+E47+E42+E32+E26</f>
        <v>22346.400000000001</v>
      </c>
    </row>
    <row r="45" spans="1:5" ht="15.75" thickBot="1" x14ac:dyDescent="0.3">
      <c r="A45" s="74" t="s">
        <v>41</v>
      </c>
      <c r="B45" s="75"/>
      <c r="C45" s="51" t="str">
        <f>IF(C44&lt;1301,"MINIMUM UR JE 1300","OK")</f>
        <v>OK</v>
      </c>
      <c r="D45" s="28"/>
      <c r="E45" s="26"/>
    </row>
    <row r="46" spans="1:5" ht="15" customHeight="1" thickBot="1" x14ac:dyDescent="0.3">
      <c r="A46" s="76" t="s">
        <v>42</v>
      </c>
      <c r="B46" s="77"/>
      <c r="C46" s="77"/>
      <c r="D46" s="77"/>
      <c r="E46" s="78"/>
    </row>
    <row r="47" spans="1:5" ht="15.75" thickBot="1" x14ac:dyDescent="0.3">
      <c r="A47" s="84" t="s">
        <v>54</v>
      </c>
      <c r="B47" s="85"/>
      <c r="C47" s="55">
        <f>24000*7%</f>
        <v>1680.0000000000002</v>
      </c>
      <c r="D47" s="56">
        <f>C47/3600</f>
        <v>0.46666666666666673</v>
      </c>
      <c r="E47" s="29">
        <f>C47</f>
        <v>1680.0000000000002</v>
      </c>
    </row>
    <row r="48" spans="1:5" ht="15" customHeight="1" thickBot="1" x14ac:dyDescent="0.3">
      <c r="A48" s="86" t="s">
        <v>43</v>
      </c>
      <c r="B48" s="87"/>
      <c r="C48" s="69">
        <v>0</v>
      </c>
      <c r="D48" s="57">
        <f>C48/3600</f>
        <v>0</v>
      </c>
      <c r="E48" s="30">
        <v>0</v>
      </c>
    </row>
    <row r="49" spans="1:5" ht="15" customHeight="1" thickBot="1" x14ac:dyDescent="0.3">
      <c r="A49" s="88" t="s">
        <v>44</v>
      </c>
      <c r="B49" s="89"/>
      <c r="C49" s="54">
        <f>SUM(C47:C48)</f>
        <v>1680.0000000000002</v>
      </c>
      <c r="D49" s="47">
        <f>C49/3600</f>
        <v>0.46666666666666673</v>
      </c>
      <c r="E49" s="54">
        <f>SUM(E47:E48)</f>
        <v>1680.0000000000002</v>
      </c>
    </row>
    <row r="50" spans="1:5" x14ac:dyDescent="0.25">
      <c r="A50" s="90" t="s">
        <v>45</v>
      </c>
      <c r="B50" s="91"/>
      <c r="C50" s="94"/>
      <c r="D50" s="70"/>
      <c r="E50" s="72" t="str">
        <f>IF(E44&gt;22500,"SKUPNI ZNESEK NE SME PRESEGATI 22.500 €","OK")</f>
        <v>OK</v>
      </c>
    </row>
    <row r="51" spans="1:5" ht="15.75" thickBot="1" x14ac:dyDescent="0.3">
      <c r="A51" s="92"/>
      <c r="B51" s="93"/>
      <c r="C51" s="95"/>
      <c r="D51" s="71"/>
      <c r="E51" s="73"/>
    </row>
    <row r="52" spans="1:5" ht="15.75" thickBot="1" x14ac:dyDescent="0.3">
      <c r="A52" s="107" t="s">
        <v>46</v>
      </c>
      <c r="B52" s="108"/>
      <c r="C52" s="59">
        <v>1500</v>
      </c>
      <c r="D52" s="58">
        <f>C52/3600</f>
        <v>0.41666666666666669</v>
      </c>
      <c r="E52" s="31">
        <f>24000*6.25%</f>
        <v>1500</v>
      </c>
    </row>
    <row r="53" spans="1:5" ht="15.75" thickBot="1" x14ac:dyDescent="0.3">
      <c r="A53" s="96" t="s">
        <v>47</v>
      </c>
      <c r="B53" s="97"/>
      <c r="C53" s="54">
        <f>C52</f>
        <v>1500</v>
      </c>
      <c r="D53" s="47">
        <f>D52</f>
        <v>0.41666666666666669</v>
      </c>
      <c r="E53" s="33">
        <f>SUM(E52)</f>
        <v>1500</v>
      </c>
    </row>
    <row r="54" spans="1:5" ht="15.75" thickBot="1" x14ac:dyDescent="0.3">
      <c r="A54" s="109" t="s">
        <v>48</v>
      </c>
      <c r="B54" s="110"/>
      <c r="C54" s="32"/>
      <c r="D54" s="43"/>
      <c r="E54" s="34">
        <f>E44+E53</f>
        <v>23846.400000000001</v>
      </c>
    </row>
    <row r="55" spans="1:5" ht="15.75" thickBot="1" x14ac:dyDescent="0.3">
      <c r="A55" s="96" t="s">
        <v>49</v>
      </c>
      <c r="B55" s="97"/>
      <c r="C55" s="32"/>
      <c r="D55" s="44"/>
      <c r="E55" s="33">
        <f>E54</f>
        <v>23846.400000000001</v>
      </c>
    </row>
    <row r="56" spans="1:5" x14ac:dyDescent="0.25">
      <c r="A56" s="98" t="s">
        <v>50</v>
      </c>
      <c r="B56" s="99"/>
      <c r="C56" s="99"/>
      <c r="D56" s="35"/>
      <c r="E56" s="104" t="str">
        <f>IF(E55&gt;24001,"SKUPNI ZNESEK NE SME PRESEGATI 24.000 €","OK")</f>
        <v>OK</v>
      </c>
    </row>
    <row r="57" spans="1:5" x14ac:dyDescent="0.25">
      <c r="A57" s="100"/>
      <c r="B57" s="101"/>
      <c r="C57" s="101"/>
      <c r="D57" s="36"/>
      <c r="E57" s="105"/>
    </row>
    <row r="58" spans="1:5" ht="15.75" thickBot="1" x14ac:dyDescent="0.3">
      <c r="A58" s="102"/>
      <c r="B58" s="103"/>
      <c r="C58" s="103"/>
      <c r="D58" s="37"/>
      <c r="E58" s="106"/>
    </row>
  </sheetData>
  <mergeCells count="32">
    <mergeCell ref="A26:B26"/>
    <mergeCell ref="A32:B32"/>
    <mergeCell ref="A42:B42"/>
    <mergeCell ref="A43:B43"/>
    <mergeCell ref="A44:B44"/>
    <mergeCell ref="A2:E2"/>
    <mergeCell ref="A3:C3"/>
    <mergeCell ref="D3:E3"/>
    <mergeCell ref="A4:C4"/>
    <mergeCell ref="D4:E4"/>
    <mergeCell ref="A55:B55"/>
    <mergeCell ref="A56:C58"/>
    <mergeCell ref="E56:E58"/>
    <mergeCell ref="A52:B52"/>
    <mergeCell ref="A53:B53"/>
    <mergeCell ref="A54:B54"/>
    <mergeCell ref="D50:D51"/>
    <mergeCell ref="E50:E51"/>
    <mergeCell ref="A45:B45"/>
    <mergeCell ref="A46:E46"/>
    <mergeCell ref="A5:B5"/>
    <mergeCell ref="C5:E5"/>
    <mergeCell ref="A47:B47"/>
    <mergeCell ref="A48:B48"/>
    <mergeCell ref="A49:B49"/>
    <mergeCell ref="A50:B51"/>
    <mergeCell ref="C50:C51"/>
    <mergeCell ref="A19:A20"/>
    <mergeCell ref="B19:B20"/>
    <mergeCell ref="C19:C20"/>
    <mergeCell ref="D19:D20"/>
    <mergeCell ref="E19:E20"/>
  </mergeCells>
  <dataValidations count="1">
    <dataValidation operator="greaterThanOrEqual" allowBlank="1" showInputMessage="1" showErrorMessage="1" errorTitle="Napaka" error="Skupna vsota ur PM, DM in Š mora biti najmanj 1450 ur" sqref="C50:D50 C44:D44" xr:uid="{FFB92B60-7E53-4D14-8FDB-E022CF1A815E}"/>
  </dataValidations>
  <pageMargins left="0.7" right="0.7" top="0.75" bottom="0.75" header="0.3" footer="0.3"/>
  <pageSetup paperSize="9" scale="8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410080DD65947906FC24809792A6A" ma:contentTypeVersion="3" ma:contentTypeDescription="Ustvari nov dokument." ma:contentTypeScope="" ma:versionID="0c79fc05e1af858628cb6f9e53dd6a14">
  <xsd:schema xmlns:xsd="http://www.w3.org/2001/XMLSchema" xmlns:xs="http://www.w3.org/2001/XMLSchema" xmlns:p="http://schemas.microsoft.com/office/2006/metadata/properties" xmlns:ns2="http://schemas.microsoft.com/sharepoint/v4" xmlns:ns3="c0277750-1130-4c77-a114-54a1208786e4" targetNamespace="http://schemas.microsoft.com/office/2006/metadata/properties" ma:root="true" ma:fieldsID="ae2cb9e8ac2817ff7e400b930287d9bd" ns2:_="" ns3:_="">
    <xsd:import namespace="http://schemas.microsoft.com/sharepoint/v4"/>
    <xsd:import namespace="c0277750-1130-4c77-a114-54a1208786e4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77750-1130-4c77-a114-54a1208786e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2F6FD934-1084-4C21-B3E4-6EA47FF4F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c0277750-1130-4c77-a114-54a120878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65788F-8096-4B40-9EC5-91D5D084E8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E7294-E701-4DFF-8A3E-466EA9061144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c0277750-1130-4c77-a114-54a1208786e4"/>
    <ds:schemaRef ds:uri="http://www.w3.org/XML/1998/namespace"/>
    <ds:schemaRef ds:uri="http://schemas.microsoft.com/office/infopath/2007/PartnerControls"/>
    <ds:schemaRef ds:uri="http://schemas.microsoft.com/sharepoint/v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Vilič Purg, Alja</dc:creator>
  <cp:lastModifiedBy>Rožanc, Eva</cp:lastModifiedBy>
  <cp:lastPrinted>2026-05-21T06:52:54Z</cp:lastPrinted>
  <dcterms:created xsi:type="dcterms:W3CDTF">2026-02-11T12:36:32Z</dcterms:created>
  <dcterms:modified xsi:type="dcterms:W3CDTF">2026-05-21T06:58:22Z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0x010100EA9410080DD65947906FC24809792A6A</vt:lpwstr>
  </property>
</Properties>
</file>