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lportal.uni-lj.si/projektna/PROJEKTI  interno/PUŠ 2024-2027 - 3. odpiranje/02 Priprava vloge/"/>
    </mc:Choice>
  </mc:AlternateContent>
  <xr:revisionPtr revIDLastSave="0" documentId="13_ncr:20000001_{55123213-E981-4EBD-BEEE-18CF72562D74}" xr6:coauthVersionLast="47" xr6:coauthVersionMax="47" xr10:uidLastSave="{00000000-0000-0000-0000-000000000000}"/>
  <bookViews>
    <workbookView xWindow="-28920" yWindow="1440" windowWidth="29040" windowHeight="15720" xr2:uid="{95E340D9-F8D2-458D-B016-E67F2084BC5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C13" i="1"/>
  <c r="E13" i="1" s="1"/>
  <c r="C12" i="1"/>
  <c r="E51" i="1"/>
  <c r="E52" i="1" s="1"/>
  <c r="C51" i="1"/>
  <c r="C52" i="1" s="1"/>
  <c r="E47" i="1"/>
  <c r="D47" i="1"/>
  <c r="C46" i="1"/>
  <c r="E46" i="1" s="1"/>
  <c r="C41" i="1"/>
  <c r="E39" i="1"/>
  <c r="E38" i="1"/>
  <c r="E37" i="1"/>
  <c r="E36" i="1"/>
  <c r="E35" i="1"/>
  <c r="E34" i="1"/>
  <c r="E33" i="1"/>
  <c r="E32" i="1"/>
  <c r="C31" i="1"/>
  <c r="E30" i="1"/>
  <c r="E29" i="1"/>
  <c r="E28" i="1"/>
  <c r="E27" i="1"/>
  <c r="E26" i="1"/>
  <c r="C25" i="1"/>
  <c r="E24" i="1"/>
  <c r="E23" i="1"/>
  <c r="E22" i="1"/>
  <c r="E21" i="1"/>
  <c r="E20" i="1"/>
  <c r="B14" i="1"/>
  <c r="E12" i="1"/>
  <c r="E31" i="1" l="1"/>
  <c r="C43" i="1"/>
  <c r="C14" i="1"/>
  <c r="E25" i="1"/>
  <c r="C48" i="1"/>
  <c r="D48" i="1" s="1"/>
  <c r="E41" i="1"/>
  <c r="E48" i="1"/>
  <c r="E14" i="1"/>
  <c r="D46" i="1"/>
  <c r="D51" i="1"/>
  <c r="D52" i="1" s="1"/>
  <c r="E43" i="1" l="1"/>
  <c r="D26" i="1"/>
  <c r="D34" i="1"/>
  <c r="D20" i="1"/>
  <c r="D23" i="1"/>
  <c r="D28" i="1"/>
  <c r="D38" i="1"/>
  <c r="D35" i="1"/>
  <c r="D36" i="1"/>
  <c r="D27" i="1"/>
  <c r="C44" i="1"/>
  <c r="D21" i="1"/>
  <c r="D25" i="1"/>
  <c r="D43" i="1" s="1"/>
  <c r="D32" i="1"/>
  <c r="D29" i="1"/>
  <c r="D33" i="1"/>
  <c r="D37" i="1"/>
  <c r="D41" i="1"/>
  <c r="D31" i="1"/>
  <c r="D22" i="1"/>
  <c r="C42" i="1"/>
  <c r="D39" i="1"/>
  <c r="E49" i="1"/>
  <c r="E53" i="1"/>
  <c r="E54" i="1" s="1"/>
</calcChain>
</file>

<file path=xl/sharedStrings.xml><?xml version="1.0" encoding="utf-8"?>
<sst xmlns="http://schemas.openxmlformats.org/spreadsheetml/2006/main" count="55" uniqueCount="54">
  <si>
    <t>Sklop B</t>
  </si>
  <si>
    <t>Vrednost projekta</t>
  </si>
  <si>
    <t>Minimalno št. ur</t>
  </si>
  <si>
    <t>Obdobje trajanja (od-do):</t>
  </si>
  <si>
    <t>Število mesecev (do 5 mesecev):</t>
  </si>
  <si>
    <t>ŠTUDENTI</t>
  </si>
  <si>
    <t>%</t>
  </si>
  <si>
    <t>ure</t>
  </si>
  <si>
    <t>SSE</t>
  </si>
  <si>
    <t>stroški (EUR)</t>
  </si>
  <si>
    <t>PM/DM</t>
  </si>
  <si>
    <t>SKLOP B</t>
  </si>
  <si>
    <t>Vrednost urne postavke za vrsto stroška (bruto bruto)</t>
  </si>
  <si>
    <t>Št. ur sodelujočih na projektu  - VPIŠITE</t>
  </si>
  <si>
    <t>Delež ur (%)</t>
  </si>
  <si>
    <t>Višina stroška (€)</t>
  </si>
  <si>
    <t>PM1</t>
  </si>
  <si>
    <t>PM2</t>
  </si>
  <si>
    <t>PM3</t>
  </si>
  <si>
    <t>PM4</t>
  </si>
  <si>
    <t>PM5</t>
  </si>
  <si>
    <t>Pedagoški mentor SKUPAJ</t>
  </si>
  <si>
    <t>DM1</t>
  </si>
  <si>
    <t>DM2</t>
  </si>
  <si>
    <t>DM3</t>
  </si>
  <si>
    <t>DM4</t>
  </si>
  <si>
    <t>DM5</t>
  </si>
  <si>
    <t>Delovni mentor SKUPAJ</t>
  </si>
  <si>
    <t>Š1</t>
  </si>
  <si>
    <t>Š2</t>
  </si>
  <si>
    <t>Š3</t>
  </si>
  <si>
    <t>Š4</t>
  </si>
  <si>
    <t>Š5</t>
  </si>
  <si>
    <t>Š6</t>
  </si>
  <si>
    <t>Š7</t>
  </si>
  <si>
    <t>Š8</t>
  </si>
  <si>
    <t xml:space="preserve">                                      Študenti SKUPAJ</t>
  </si>
  <si>
    <t>PREVERBA (ŠT. UR ŠTUDENTI)</t>
  </si>
  <si>
    <t>SKUPAJ število ur na projekt 
(skupno najmanj 1000 ur)</t>
  </si>
  <si>
    <t>PREVERBA (ŠT. UR SKUPAJ)</t>
  </si>
  <si>
    <t>Posredni stroški: stroški električne energije, stroški telefona, faksa in elektronske pošte, stroški poštnin in kurirskih storitev, stroški potrošnega materiala (pisarniški material, čistilni material in posebni material), stroški računovodskih storitev. (15%: članica 8,75 %, rektorat 6,25%)</t>
  </si>
  <si>
    <t>PROMOCIJA</t>
  </si>
  <si>
    <t>SKUPAJ posredni stroški članica</t>
  </si>
  <si>
    <t>PREVERBA (ZNESEK SKUPAJ)</t>
  </si>
  <si>
    <t>POSREDNI STROŠKI REKTORAT 6,25 %</t>
  </si>
  <si>
    <t xml:space="preserve">                                        SKUPAJ rektorat</t>
  </si>
  <si>
    <t xml:space="preserve">ČLANICA + REKTORAT </t>
  </si>
  <si>
    <t xml:space="preserve">                                        SKUPAJ</t>
  </si>
  <si>
    <t>PREVERBA (ZNESEK) SKUPAJ</t>
  </si>
  <si>
    <t>13,33 € bruto bruto</t>
  </si>
  <si>
    <t>9,5 € bruto</t>
  </si>
  <si>
    <t>8,17 € neto</t>
  </si>
  <si>
    <t>POSREDNI STROŠKI ČLANICA 8,75%</t>
  </si>
  <si>
    <t>MINIMALNI POGOJ GLEDE UR ŠTUDENTOV: 70% ur od 1000 obveznih izvedejo študenti.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</si>
</sst>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#,##0.00\ _€"/>
    <numFmt numFmtId="166" formatCode="_-* #,##0\ _€_-;\-* #,##0\ _€_-;_-* &quot;-&quot;??\ _€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color theme="4" tint="-0.499984740745262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3" fontId="0" fillId="3" borderId="8" xfId="0" applyNumberFormat="1" applyFill="1" applyBorder="1" applyAlignment="1" applyProtection="1">
      <alignment horizontal="center" vertical="center"/>
      <protection locked="0"/>
    </xf>
    <xf numFmtId="164" fontId="0" fillId="4" borderId="9" xfId="0" applyNumberForma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2" fillId="5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9" fontId="2" fillId="0" borderId="17" xfId="2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3" fontId="2" fillId="6" borderId="20" xfId="0" applyNumberFormat="1" applyFont="1" applyFill="1" applyBorder="1" applyAlignment="1">
      <alignment horizontal="center" vertical="center"/>
    </xf>
    <xf numFmtId="164" fontId="2" fillId="6" borderId="21" xfId="0" applyNumberFormat="1" applyFont="1" applyFill="1" applyBorder="1" applyAlignment="1">
      <alignment horizontal="left" vertical="center"/>
    </xf>
    <xf numFmtId="9" fontId="2" fillId="0" borderId="7" xfId="2" applyFont="1" applyBorder="1" applyAlignment="1">
      <alignment vertical="center"/>
    </xf>
    <xf numFmtId="9" fontId="1" fillId="0" borderId="17" xfId="2" applyFont="1" applyBorder="1" applyAlignment="1">
      <alignment vertical="center"/>
    </xf>
    <xf numFmtId="9" fontId="0" fillId="0" borderId="17" xfId="2" applyFont="1" applyBorder="1" applyAlignment="1">
      <alignment vertical="center"/>
    </xf>
    <xf numFmtId="9" fontId="0" fillId="0" borderId="22" xfId="2" applyFont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166" fontId="0" fillId="0" borderId="22" xfId="0" applyNumberForma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164" fontId="2" fillId="6" borderId="21" xfId="0" applyNumberFormat="1" applyFont="1" applyFill="1" applyBorder="1" applyAlignment="1">
      <alignment vertical="center"/>
    </xf>
    <xf numFmtId="3" fontId="4" fillId="7" borderId="14" xfId="0" applyNumberFormat="1" applyFont="1" applyFill="1" applyBorder="1" applyAlignment="1">
      <alignment horizontal="left" vertical="center"/>
    </xf>
    <xf numFmtId="164" fontId="0" fillId="6" borderId="21" xfId="0" applyNumberFormat="1" applyFill="1" applyBorder="1" applyAlignment="1">
      <alignment horizontal="left" vertical="center"/>
    </xf>
    <xf numFmtId="164" fontId="0" fillId="4" borderId="33" xfId="0" applyNumberFormat="1" applyFill="1" applyBorder="1" applyAlignment="1">
      <alignment horizontal="left" vertical="center"/>
    </xf>
    <xf numFmtId="164" fontId="2" fillId="6" borderId="34" xfId="0" applyNumberFormat="1" applyFont="1" applyFill="1" applyBorder="1" applyAlignment="1">
      <alignment horizontal="left" vertical="center"/>
    </xf>
    <xf numFmtId="164" fontId="2" fillId="10" borderId="33" xfId="0" applyNumberFormat="1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right" vertical="center"/>
    </xf>
    <xf numFmtId="0" fontId="4" fillId="8" borderId="0" xfId="0" applyFont="1" applyFill="1" applyAlignment="1">
      <alignment horizontal="right" vertical="center"/>
    </xf>
    <xf numFmtId="0" fontId="4" fillId="8" borderId="14" xfId="0" applyFont="1" applyFill="1" applyBorder="1" applyAlignment="1">
      <alignment horizontal="right" vertical="center"/>
    </xf>
    <xf numFmtId="3" fontId="0" fillId="4" borderId="10" xfId="0" applyNumberFormat="1" applyFill="1" applyBorder="1" applyAlignment="1" applyProtection="1">
      <alignment horizontal="center" vertical="center"/>
      <protection locked="0"/>
    </xf>
    <xf numFmtId="165" fontId="2" fillId="0" borderId="10" xfId="0" applyNumberFormat="1" applyFont="1" applyBorder="1" applyAlignment="1">
      <alignment horizontal="center" vertical="center"/>
    </xf>
    <xf numFmtId="3" fontId="0" fillId="2" borderId="10" xfId="0" applyNumberForma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3" fontId="0" fillId="7" borderId="15" xfId="0" applyNumberForma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3" fontId="0" fillId="4" borderId="12" xfId="0" applyNumberFormat="1" applyFill="1" applyBorder="1" applyAlignment="1" applyProtection="1">
      <alignment horizontal="center" vertical="center"/>
      <protection locked="0"/>
    </xf>
    <xf numFmtId="3" fontId="0" fillId="6" borderId="0" xfId="0" applyNumberFormat="1" applyFill="1" applyAlignment="1">
      <alignment horizontal="center" vertical="center"/>
    </xf>
    <xf numFmtId="3" fontId="0" fillId="6" borderId="19" xfId="0" applyNumberFormat="1" applyFill="1" applyBorder="1" applyAlignment="1">
      <alignment horizontal="center" vertical="center"/>
    </xf>
    <xf numFmtId="3" fontId="4" fillId="7" borderId="14" xfId="0" applyNumberFormat="1" applyFont="1" applyFill="1" applyBorder="1" applyAlignment="1">
      <alignment horizontal="left" vertical="center" wrapText="1"/>
    </xf>
    <xf numFmtId="165" fontId="2" fillId="0" borderId="9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9" fontId="2" fillId="6" borderId="21" xfId="2" applyFont="1" applyFill="1" applyBorder="1" applyAlignment="1">
      <alignment horizontal="center" vertical="center"/>
    </xf>
    <xf numFmtId="10" fontId="2" fillId="6" borderId="2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0" fillId="6" borderId="20" xfId="0" applyNumberFormat="1" applyFill="1" applyBorder="1" applyAlignment="1">
      <alignment horizontal="center" vertical="center"/>
    </xf>
    <xf numFmtId="3" fontId="4" fillId="7" borderId="36" xfId="0" applyNumberFormat="1" applyFont="1" applyFill="1" applyBorder="1" applyAlignment="1">
      <alignment horizontal="center" vertical="center"/>
    </xf>
    <xf numFmtId="3" fontId="4" fillId="7" borderId="36" xfId="0" applyNumberFormat="1" applyFont="1" applyFill="1" applyBorder="1" applyAlignment="1">
      <alignment horizontal="center" vertical="center" wrapText="1"/>
    </xf>
    <xf numFmtId="10" fontId="0" fillId="7" borderId="9" xfId="2" applyNumberFormat="1" applyFont="1" applyFill="1" applyBorder="1" applyAlignment="1" applyProtection="1">
      <alignment horizontal="center" vertical="center"/>
      <protection locked="0"/>
    </xf>
    <xf numFmtId="10" fontId="0" fillId="7" borderId="12" xfId="2" applyNumberFormat="1" applyFont="1" applyFill="1" applyBorder="1" applyAlignment="1" applyProtection="1">
      <alignment horizontal="center" vertical="center"/>
      <protection locked="0"/>
    </xf>
    <xf numFmtId="3" fontId="0" fillId="7" borderId="12" xfId="0" applyNumberFormat="1" applyFill="1" applyBorder="1" applyAlignment="1" applyProtection="1">
      <alignment horizontal="center" vertical="center"/>
      <protection locked="0"/>
    </xf>
    <xf numFmtId="4" fontId="2" fillId="6" borderId="20" xfId="0" applyNumberFormat="1" applyFont="1" applyFill="1" applyBorder="1" applyAlignment="1">
      <alignment horizontal="center" vertical="center"/>
    </xf>
    <xf numFmtId="165" fontId="0" fillId="3" borderId="21" xfId="0" applyNumberFormat="1" applyFill="1" applyBorder="1" applyAlignment="1" applyProtection="1">
      <alignment horizontal="center" vertical="center"/>
      <protection locked="0"/>
    </xf>
    <xf numFmtId="10" fontId="0" fillId="4" borderId="21" xfId="2" applyNumberFormat="1" applyFont="1" applyFill="1" applyBorder="1" applyAlignment="1" applyProtection="1">
      <alignment horizontal="center" vertical="center"/>
      <protection locked="0"/>
    </xf>
    <xf numFmtId="10" fontId="0" fillId="6" borderId="0" xfId="2" applyNumberFormat="1" applyFont="1" applyFill="1" applyBorder="1" applyAlignment="1">
      <alignment horizontal="center" vertical="center"/>
    </xf>
    <xf numFmtId="165" fontId="0" fillId="4" borderId="21" xfId="0" applyNumberFormat="1" applyFill="1" applyBorder="1" applyAlignment="1" applyProtection="1">
      <alignment horizontal="center" vertical="center"/>
      <protection locked="0"/>
    </xf>
    <xf numFmtId="166" fontId="0" fillId="0" borderId="17" xfId="1" applyNumberFormat="1" applyFont="1" applyBorder="1" applyAlignment="1">
      <alignment vertical="center"/>
    </xf>
    <xf numFmtId="43" fontId="0" fillId="0" borderId="17" xfId="1" applyFont="1" applyBorder="1" applyAlignment="1">
      <alignment vertical="center"/>
    </xf>
    <xf numFmtId="166" fontId="0" fillId="0" borderId="37" xfId="1" applyNumberFormat="1" applyFont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0" fontId="0" fillId="12" borderId="5" xfId="0" applyFill="1" applyBorder="1" applyAlignment="1">
      <alignment vertical="center"/>
    </xf>
    <xf numFmtId="0" fontId="0" fillId="12" borderId="23" xfId="0" applyFill="1" applyBorder="1" applyAlignment="1">
      <alignment vertical="center"/>
    </xf>
    <xf numFmtId="3" fontId="0" fillId="12" borderId="8" xfId="0" applyNumberFormat="1" applyFill="1" applyBorder="1" applyAlignment="1" applyProtection="1">
      <alignment horizontal="center" vertical="center"/>
      <protection locked="0"/>
    </xf>
    <xf numFmtId="3" fontId="0" fillId="12" borderId="10" xfId="0" applyNumberFormat="1" applyFill="1" applyBorder="1" applyAlignment="1" applyProtection="1">
      <alignment horizontal="center" vertical="center"/>
      <protection locked="0"/>
    </xf>
    <xf numFmtId="165" fontId="0" fillId="12" borderId="21" xfId="0" applyNumberFormat="1" applyFill="1" applyBorder="1" applyAlignment="1" applyProtection="1">
      <alignment horizontal="center" vertical="center"/>
      <protection locked="0"/>
    </xf>
    <xf numFmtId="166" fontId="0" fillId="12" borderId="32" xfId="0" applyNumberFormat="1" applyFill="1" applyBorder="1" applyAlignment="1">
      <alignment vertical="center"/>
    </xf>
    <xf numFmtId="0" fontId="2" fillId="6" borderId="18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3" fillId="9" borderId="18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right" vertical="center"/>
    </xf>
    <xf numFmtId="0" fontId="4" fillId="8" borderId="2" xfId="0" applyFont="1" applyFill="1" applyBorder="1" applyAlignment="1">
      <alignment horizontal="right" vertical="center"/>
    </xf>
    <xf numFmtId="0" fontId="4" fillId="8" borderId="7" xfId="0" applyFont="1" applyFill="1" applyBorder="1" applyAlignment="1">
      <alignment horizontal="right" vertical="center"/>
    </xf>
    <xf numFmtId="0" fontId="4" fillId="8" borderId="0" xfId="0" applyFont="1" applyFill="1" applyAlignment="1">
      <alignment horizontal="right" vertical="center"/>
    </xf>
    <xf numFmtId="0" fontId="4" fillId="8" borderId="13" xfId="0" applyFont="1" applyFill="1" applyBorder="1" applyAlignment="1">
      <alignment horizontal="right" vertical="center"/>
    </xf>
    <xf numFmtId="0" fontId="4" fillId="8" borderId="14" xfId="0" applyFont="1" applyFill="1" applyBorder="1" applyAlignment="1">
      <alignment horizontal="right" vertical="center"/>
    </xf>
    <xf numFmtId="0" fontId="4" fillId="8" borderId="9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right" vertical="center"/>
    </xf>
    <xf numFmtId="0" fontId="4" fillId="8" borderId="26" xfId="0" applyFont="1" applyFill="1" applyBorder="1" applyAlignment="1">
      <alignment horizontal="right" vertical="center"/>
    </xf>
    <xf numFmtId="0" fontId="4" fillId="8" borderId="29" xfId="0" applyFont="1" applyFill="1" applyBorder="1" applyAlignment="1">
      <alignment horizontal="right" vertical="center"/>
    </xf>
    <xf numFmtId="0" fontId="4" fillId="8" borderId="30" xfId="0" applyFont="1" applyFill="1" applyBorder="1" applyAlignment="1">
      <alignment horizontal="right" vertical="center"/>
    </xf>
    <xf numFmtId="0" fontId="4" fillId="8" borderId="27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0" fontId="4" fillId="8" borderId="38" xfId="0" applyFont="1" applyFill="1" applyBorder="1" applyAlignment="1">
      <alignment horizontal="center" vertical="center" wrapText="1"/>
    </xf>
    <xf numFmtId="0" fontId="4" fillId="8" borderId="39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165" fontId="4" fillId="7" borderId="18" xfId="0" applyNumberFormat="1" applyFont="1" applyFill="1" applyBorder="1" applyAlignment="1">
      <alignment horizontal="right" vertical="center"/>
    </xf>
    <xf numFmtId="165" fontId="4" fillId="7" borderId="24" xfId="0" applyNumberFormat="1" applyFont="1" applyFill="1" applyBorder="1" applyAlignment="1">
      <alignment horizontal="right" vertical="center"/>
    </xf>
    <xf numFmtId="165" fontId="4" fillId="7" borderId="18" xfId="0" applyNumberFormat="1" applyFont="1" applyFill="1" applyBorder="1" applyAlignment="1">
      <alignment horizontal="left" vertical="center" wrapText="1"/>
    </xf>
    <xf numFmtId="165" fontId="4" fillId="7" borderId="19" xfId="0" applyNumberFormat="1" applyFont="1" applyFill="1" applyBorder="1" applyAlignment="1">
      <alignment horizontal="left" vertical="center" wrapText="1"/>
    </xf>
    <xf numFmtId="165" fontId="4" fillId="7" borderId="21" xfId="0" applyNumberFormat="1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10" fontId="0" fillId="7" borderId="16" xfId="2" applyNumberFormat="1" applyFont="1" applyFill="1" applyBorder="1" applyAlignment="1" applyProtection="1">
      <alignment horizontal="center" vertical="center"/>
      <protection locked="0"/>
    </xf>
    <xf numFmtId="10" fontId="0" fillId="7" borderId="23" xfId="2" applyNumberFormat="1" applyFont="1" applyFill="1" applyBorder="1" applyAlignment="1" applyProtection="1">
      <alignment horizontal="center" vertical="center"/>
      <protection locked="0"/>
    </xf>
    <xf numFmtId="164" fontId="0" fillId="4" borderId="16" xfId="0" applyNumberFormat="1" applyFill="1" applyBorder="1" applyAlignment="1">
      <alignment horizontal="center" vertical="center"/>
    </xf>
    <xf numFmtId="164" fontId="0" fillId="4" borderId="23" xfId="0" applyNumberForma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165" fontId="2" fillId="0" borderId="40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3" fontId="0" fillId="12" borderId="16" xfId="0" applyNumberFormat="1" applyFill="1" applyBorder="1" applyAlignment="1" applyProtection="1">
      <alignment horizontal="center" vertical="center"/>
      <protection locked="0"/>
    </xf>
    <xf numFmtId="3" fontId="0" fillId="12" borderId="23" xfId="0" applyNumberFormat="1" applyFill="1" applyBorder="1" applyAlignment="1" applyProtection="1">
      <alignment horizontal="center" vertical="center"/>
      <protection locked="0"/>
    </xf>
    <xf numFmtId="0" fontId="7" fillId="0" borderId="4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3" fontId="7" fillId="0" borderId="41" xfId="0" applyNumberFormat="1" applyFont="1" applyBorder="1" applyAlignment="1">
      <alignment horizontal="left" vertical="center"/>
    </xf>
    <xf numFmtId="3" fontId="7" fillId="0" borderId="11" xfId="0" applyNumberFormat="1" applyFont="1" applyBorder="1" applyAlignment="1">
      <alignment horizontal="left" vertical="center"/>
    </xf>
    <xf numFmtId="3" fontId="7" fillId="0" borderId="42" xfId="0" applyNumberFormat="1" applyFont="1" applyBorder="1" applyAlignment="1">
      <alignment horizontal="left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8" borderId="17" xfId="0" applyNumberFormat="1" applyFont="1" applyFill="1" applyBorder="1" applyAlignment="1">
      <alignment horizontal="center" vertical="center"/>
    </xf>
  </cellXfs>
  <cellStyles count="4">
    <cellStyle name="Navadno" xfId="0" builtinId="0"/>
    <cellStyle name="Odstotek" xfId="2" builtinId="5"/>
    <cellStyle name="Vejica" xfId="1" builtinId="3"/>
    <cellStyle name="Vejica 2" xfId="3" xr:uid="{AFE0A1CA-D0AB-40DF-BC17-4C296723CB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53200-EBFC-40D5-B00E-508BA0583F7A}">
  <dimension ref="A1:E57"/>
  <sheetViews>
    <sheetView tabSelected="1" workbookViewId="0">
      <selection activeCell="A11" sqref="A11"/>
    </sheetView>
  </sheetViews>
  <sheetFormatPr defaultRowHeight="15" x14ac:dyDescent="0.25"/>
  <cols>
    <col min="1" max="1" width="19" customWidth="1"/>
    <col min="2" max="2" width="34.140625" customWidth="1"/>
    <col min="3" max="3" width="11.42578125" customWidth="1"/>
    <col min="5" max="5" width="42.42578125" customWidth="1"/>
  </cols>
  <sheetData>
    <row r="1" spans="1:5" x14ac:dyDescent="0.25">
      <c r="A1" s="134" t="s">
        <v>0</v>
      </c>
      <c r="B1" s="134"/>
      <c r="C1" s="134"/>
      <c r="D1" s="134"/>
      <c r="E1" s="134"/>
    </row>
    <row r="2" spans="1:5" x14ac:dyDescent="0.25">
      <c r="A2" s="134" t="s">
        <v>1</v>
      </c>
      <c r="B2" s="134"/>
      <c r="C2" s="134"/>
      <c r="D2" s="135">
        <v>20700</v>
      </c>
      <c r="E2" s="135"/>
    </row>
    <row r="3" spans="1:5" x14ac:dyDescent="0.25">
      <c r="A3" s="134" t="s">
        <v>2</v>
      </c>
      <c r="B3" s="134"/>
      <c r="C3" s="134"/>
      <c r="D3" s="136">
        <v>1000</v>
      </c>
      <c r="E3" s="136"/>
    </row>
    <row r="4" spans="1:5" x14ac:dyDescent="0.25">
      <c r="A4" s="120" t="s">
        <v>3</v>
      </c>
      <c r="B4" s="121"/>
      <c r="C4" s="122" t="s">
        <v>4</v>
      </c>
      <c r="D4" s="123"/>
      <c r="E4" s="124"/>
    </row>
    <row r="5" spans="1:5" ht="15.75" thickBot="1" x14ac:dyDescent="0.3">
      <c r="A5" s="1"/>
      <c r="B5" s="47"/>
      <c r="C5" s="48"/>
      <c r="D5" s="1"/>
      <c r="E5" s="1"/>
    </row>
    <row r="6" spans="1:5" x14ac:dyDescent="0.25">
      <c r="A6" s="63" t="s">
        <v>5</v>
      </c>
      <c r="B6" s="1"/>
      <c r="C6" s="1"/>
      <c r="D6" s="1"/>
      <c r="E6" s="1"/>
    </row>
    <row r="7" spans="1:5" x14ac:dyDescent="0.25">
      <c r="A7" s="64" t="s">
        <v>49</v>
      </c>
      <c r="B7" s="1"/>
      <c r="C7" s="1"/>
      <c r="D7" s="1"/>
      <c r="E7" s="1"/>
    </row>
    <row r="8" spans="1:5" x14ac:dyDescent="0.25">
      <c r="A8" s="64" t="s">
        <v>50</v>
      </c>
      <c r="B8" s="1"/>
      <c r="C8" s="1"/>
      <c r="D8" s="1"/>
      <c r="E8" s="1"/>
    </row>
    <row r="9" spans="1:5" ht="15.75" thickBot="1" x14ac:dyDescent="0.3">
      <c r="A9" s="65" t="s">
        <v>51</v>
      </c>
      <c r="B9" s="1"/>
      <c r="C9" s="1"/>
      <c r="D9" s="1"/>
      <c r="E9" s="1"/>
    </row>
    <row r="10" spans="1:5" x14ac:dyDescent="0.25">
      <c r="A10" s="2" t="s">
        <v>53</v>
      </c>
      <c r="B10" s="11"/>
      <c r="C10" s="11"/>
      <c r="D10" s="11"/>
      <c r="E10" s="12"/>
    </row>
    <row r="11" spans="1:5" x14ac:dyDescent="0.25">
      <c r="A11" s="3"/>
      <c r="B11" s="13" t="s">
        <v>6</v>
      </c>
      <c r="C11" s="14" t="s">
        <v>7</v>
      </c>
      <c r="D11" s="14" t="s">
        <v>8</v>
      </c>
      <c r="E11" s="38" t="s">
        <v>9</v>
      </c>
    </row>
    <row r="12" spans="1:5" x14ac:dyDescent="0.25">
      <c r="A12" s="17" t="s">
        <v>5</v>
      </c>
      <c r="B12" s="18">
        <v>0.7</v>
      </c>
      <c r="C12" s="60">
        <f>1000*B12</f>
        <v>700</v>
      </c>
      <c r="D12" s="61">
        <v>13.33</v>
      </c>
      <c r="E12" s="62">
        <f>C12*D12</f>
        <v>9331</v>
      </c>
    </row>
    <row r="13" spans="1:5" x14ac:dyDescent="0.25">
      <c r="A13" s="36" t="s">
        <v>10</v>
      </c>
      <c r="B13" s="19">
        <v>0.3</v>
      </c>
      <c r="C13" s="60">
        <f>1000*B13</f>
        <v>300</v>
      </c>
      <c r="D13" s="61">
        <v>22</v>
      </c>
      <c r="E13" s="62">
        <f>C13*D13</f>
        <v>6600</v>
      </c>
    </row>
    <row r="14" spans="1:5" ht="15.75" thickBot="1" x14ac:dyDescent="0.3">
      <c r="A14" s="9"/>
      <c r="B14" s="20">
        <f>SUM(B12:B13)</f>
        <v>1</v>
      </c>
      <c r="C14" s="21">
        <f>SUM(C12:C13)</f>
        <v>1000</v>
      </c>
      <c r="D14" s="22"/>
      <c r="E14" s="69">
        <f>SUM(E12:E13)</f>
        <v>15931</v>
      </c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ht="15.75" thickBot="1" x14ac:dyDescent="0.3">
      <c r="A17" s="1"/>
      <c r="B17" s="1"/>
      <c r="C17" s="1"/>
      <c r="D17" s="1"/>
      <c r="E17" s="1"/>
    </row>
    <row r="18" spans="1:5" x14ac:dyDescent="0.25">
      <c r="A18" s="125" t="s">
        <v>11</v>
      </c>
      <c r="B18" s="127" t="s">
        <v>12</v>
      </c>
      <c r="C18" s="129" t="s">
        <v>13</v>
      </c>
      <c r="D18" s="129" t="s">
        <v>14</v>
      </c>
      <c r="E18" s="132" t="s">
        <v>15</v>
      </c>
    </row>
    <row r="19" spans="1:5" ht="15.75" thickBot="1" x14ac:dyDescent="0.3">
      <c r="A19" s="126"/>
      <c r="B19" s="128"/>
      <c r="C19" s="130"/>
      <c r="D19" s="131"/>
      <c r="E19" s="133"/>
    </row>
    <row r="20" spans="1:5" x14ac:dyDescent="0.25">
      <c r="A20" s="4" t="s">
        <v>16</v>
      </c>
      <c r="B20" s="34">
        <v>22</v>
      </c>
      <c r="C20" s="5">
        <v>100</v>
      </c>
      <c r="D20" s="52">
        <f>C20/C43</f>
        <v>8.4245998315080034E-2</v>
      </c>
      <c r="E20" s="6">
        <f>B20*C20</f>
        <v>2200</v>
      </c>
    </row>
    <row r="21" spans="1:5" x14ac:dyDescent="0.25">
      <c r="A21" s="7" t="s">
        <v>17</v>
      </c>
      <c r="B21" s="34">
        <v>22</v>
      </c>
      <c r="C21" s="35">
        <v>87</v>
      </c>
      <c r="D21" s="53">
        <f>C21/C43</f>
        <v>7.3294018534119626E-2</v>
      </c>
      <c r="E21" s="8">
        <f>B21*C21</f>
        <v>1914</v>
      </c>
    </row>
    <row r="22" spans="1:5" x14ac:dyDescent="0.25">
      <c r="A22" s="10" t="s">
        <v>18</v>
      </c>
      <c r="B22" s="34">
        <v>22</v>
      </c>
      <c r="C22" s="35"/>
      <c r="D22" s="53">
        <f>C22/C43</f>
        <v>0</v>
      </c>
      <c r="E22" s="8">
        <f>B22*C22</f>
        <v>0</v>
      </c>
    </row>
    <row r="23" spans="1:5" x14ac:dyDescent="0.25">
      <c r="A23" s="10" t="s">
        <v>19</v>
      </c>
      <c r="B23" s="34">
        <v>22</v>
      </c>
      <c r="C23" s="35"/>
      <c r="D23" s="53">
        <f>C23/C43</f>
        <v>0</v>
      </c>
      <c r="E23" s="8">
        <f>B23*C23</f>
        <v>0</v>
      </c>
    </row>
    <row r="24" spans="1:5" ht="15.75" thickBot="1" x14ac:dyDescent="0.3">
      <c r="A24" s="10" t="s">
        <v>20</v>
      </c>
      <c r="B24" s="34">
        <v>22</v>
      </c>
      <c r="C24" s="33"/>
      <c r="D24" s="39"/>
      <c r="E24" s="8">
        <f>B24*C24</f>
        <v>0</v>
      </c>
    </row>
    <row r="25" spans="1:5" ht="15.75" thickBot="1" x14ac:dyDescent="0.3">
      <c r="A25" s="104" t="s">
        <v>21</v>
      </c>
      <c r="B25" s="113"/>
      <c r="C25" s="15">
        <f>SUM(C20:C24)</f>
        <v>187</v>
      </c>
      <c r="D25" s="46">
        <f>C25/C43</f>
        <v>0.15754001684919966</v>
      </c>
      <c r="E25" s="16">
        <f>SUM(E20:E24)</f>
        <v>4114</v>
      </c>
    </row>
    <row r="26" spans="1:5" x14ac:dyDescent="0.25">
      <c r="A26" s="4" t="s">
        <v>22</v>
      </c>
      <c r="B26" s="34">
        <v>22</v>
      </c>
      <c r="C26" s="5">
        <v>60</v>
      </c>
      <c r="D26" s="52">
        <f>C26/C43</f>
        <v>5.0547598989048023E-2</v>
      </c>
      <c r="E26" s="6">
        <f>B26*C26</f>
        <v>1320</v>
      </c>
    </row>
    <row r="27" spans="1:5" x14ac:dyDescent="0.25">
      <c r="A27" s="7" t="s">
        <v>23</v>
      </c>
      <c r="B27" s="34">
        <v>22</v>
      </c>
      <c r="C27" s="35"/>
      <c r="D27" s="53">
        <f>C27/C43</f>
        <v>0</v>
      </c>
      <c r="E27" s="8">
        <f>B27*C27</f>
        <v>0</v>
      </c>
    </row>
    <row r="28" spans="1:5" x14ac:dyDescent="0.25">
      <c r="A28" s="10" t="s">
        <v>24</v>
      </c>
      <c r="B28" s="34">
        <v>22</v>
      </c>
      <c r="C28" s="35"/>
      <c r="D28" s="53">
        <f>C28/C43</f>
        <v>0</v>
      </c>
      <c r="E28" s="8">
        <f>B28*C28</f>
        <v>0</v>
      </c>
    </row>
    <row r="29" spans="1:5" x14ac:dyDescent="0.25">
      <c r="A29" s="10" t="s">
        <v>25</v>
      </c>
      <c r="B29" s="34">
        <v>22</v>
      </c>
      <c r="C29" s="35"/>
      <c r="D29" s="53">
        <f>C28/C43</f>
        <v>0</v>
      </c>
      <c r="E29" s="8">
        <f>B29*C29</f>
        <v>0</v>
      </c>
    </row>
    <row r="30" spans="1:5" ht="15.75" thickBot="1" x14ac:dyDescent="0.3">
      <c r="A30" s="10" t="s">
        <v>26</v>
      </c>
      <c r="B30" s="34">
        <v>22</v>
      </c>
      <c r="C30" s="35"/>
      <c r="D30" s="54"/>
      <c r="E30" s="8">
        <f>B30*C30</f>
        <v>0</v>
      </c>
    </row>
    <row r="31" spans="1:5" ht="15.75" thickBot="1" x14ac:dyDescent="0.3">
      <c r="A31" s="104" t="s">
        <v>27</v>
      </c>
      <c r="B31" s="113"/>
      <c r="C31" s="15">
        <f>SUM(C26:C30)</f>
        <v>60</v>
      </c>
      <c r="D31" s="46">
        <f>C31/C43</f>
        <v>5.0547598989048023E-2</v>
      </c>
      <c r="E31" s="16">
        <f>SUM(E26:E30)</f>
        <v>1320</v>
      </c>
    </row>
    <row r="32" spans="1:5" ht="15.75" thickBot="1" x14ac:dyDescent="0.3">
      <c r="A32" s="4" t="s">
        <v>28</v>
      </c>
      <c r="B32" s="43">
        <v>13.33</v>
      </c>
      <c r="C32" s="66">
        <v>120</v>
      </c>
      <c r="D32" s="52">
        <f>C32/C43</f>
        <v>0.10109519797809605</v>
      </c>
      <c r="E32" s="6">
        <f t="shared" ref="E32:E39" si="0">B32*C32</f>
        <v>1599.6</v>
      </c>
    </row>
    <row r="33" spans="1:5" x14ac:dyDescent="0.25">
      <c r="A33" s="23" t="s">
        <v>29</v>
      </c>
      <c r="B33" s="43">
        <v>13.33</v>
      </c>
      <c r="C33" s="67">
        <v>120</v>
      </c>
      <c r="D33" s="53">
        <f>C33/C43</f>
        <v>0.10109519797809605</v>
      </c>
      <c r="E33" s="8">
        <f t="shared" si="0"/>
        <v>1599.6</v>
      </c>
    </row>
    <row r="34" spans="1:5" x14ac:dyDescent="0.25">
      <c r="A34" s="23" t="s">
        <v>30</v>
      </c>
      <c r="B34" s="44">
        <v>13.33</v>
      </c>
      <c r="C34" s="67">
        <v>120</v>
      </c>
      <c r="D34" s="53">
        <f>C34/C43</f>
        <v>0.10109519797809605</v>
      </c>
      <c r="E34" s="8">
        <f t="shared" si="0"/>
        <v>1599.6</v>
      </c>
    </row>
    <row r="35" spans="1:5" x14ac:dyDescent="0.25">
      <c r="A35" s="23" t="s">
        <v>31</v>
      </c>
      <c r="B35" s="44">
        <v>13.33</v>
      </c>
      <c r="C35" s="67">
        <v>120</v>
      </c>
      <c r="D35" s="53">
        <f>C35/C43</f>
        <v>0.10109519797809605</v>
      </c>
      <c r="E35" s="8">
        <f t="shared" si="0"/>
        <v>1599.6</v>
      </c>
    </row>
    <row r="36" spans="1:5" x14ac:dyDescent="0.25">
      <c r="A36" s="7" t="s">
        <v>32</v>
      </c>
      <c r="B36" s="44">
        <v>13.33</v>
      </c>
      <c r="C36" s="67">
        <v>120</v>
      </c>
      <c r="D36" s="53">
        <f>C36/C43</f>
        <v>0.10109519797809605</v>
      </c>
      <c r="E36" s="8">
        <f t="shared" si="0"/>
        <v>1599.6</v>
      </c>
    </row>
    <row r="37" spans="1:5" x14ac:dyDescent="0.25">
      <c r="A37" s="7" t="s">
        <v>33</v>
      </c>
      <c r="B37" s="44">
        <v>13.33</v>
      </c>
      <c r="C37" s="67">
        <v>120</v>
      </c>
      <c r="D37" s="53">
        <f>C37/C43</f>
        <v>0.10109519797809605</v>
      </c>
      <c r="E37" s="8">
        <f t="shared" si="0"/>
        <v>1599.6</v>
      </c>
    </row>
    <row r="38" spans="1:5" x14ac:dyDescent="0.25">
      <c r="A38" s="7" t="s">
        <v>34</v>
      </c>
      <c r="B38" s="44">
        <v>13.33</v>
      </c>
      <c r="C38" s="67">
        <v>120</v>
      </c>
      <c r="D38" s="53">
        <f>C38/C43</f>
        <v>0.10109519797809605</v>
      </c>
      <c r="E38" s="8">
        <f t="shared" si="0"/>
        <v>1599.6</v>
      </c>
    </row>
    <row r="39" spans="1:5" x14ac:dyDescent="0.25">
      <c r="A39" s="114" t="s">
        <v>35</v>
      </c>
      <c r="B39" s="116">
        <v>13.33</v>
      </c>
      <c r="C39" s="118">
        <v>100</v>
      </c>
      <c r="D39" s="106">
        <f>C39/C43</f>
        <v>8.4245998315080034E-2</v>
      </c>
      <c r="E39" s="108">
        <f t="shared" si="0"/>
        <v>1333</v>
      </c>
    </row>
    <row r="40" spans="1:5" ht="15.75" thickBot="1" x14ac:dyDescent="0.3">
      <c r="A40" s="115"/>
      <c r="B40" s="117"/>
      <c r="C40" s="119"/>
      <c r="D40" s="107"/>
      <c r="E40" s="109"/>
    </row>
    <row r="41" spans="1:5" ht="15.75" thickBot="1" x14ac:dyDescent="0.3">
      <c r="A41" s="70" t="s">
        <v>36</v>
      </c>
      <c r="B41" s="110"/>
      <c r="C41" s="15">
        <f>SUM(C32:C39)</f>
        <v>940</v>
      </c>
      <c r="D41" s="46">
        <f>C41/C43</f>
        <v>0.79191238416175236</v>
      </c>
      <c r="E41" s="16">
        <f>SUM(E32:E39)</f>
        <v>12530.2</v>
      </c>
    </row>
    <row r="42" spans="1:5" ht="15.75" thickBot="1" x14ac:dyDescent="0.3">
      <c r="A42" s="95" t="s">
        <v>37</v>
      </c>
      <c r="B42" s="96"/>
      <c r="C42" s="50" t="str">
        <f>IF(C41&lt;(C43*0.8),"MINUMUM UR ŠTUDENTOV SKUPAJ MORA BITI 80%","OK")</f>
        <v>MINUMUM UR ŠTUDENTOV SKUPAJ MORA BITI 80%</v>
      </c>
      <c r="D42" s="25"/>
      <c r="E42" s="37"/>
    </row>
    <row r="43" spans="1:5" ht="15.75" thickBot="1" x14ac:dyDescent="0.3">
      <c r="A43" s="111" t="s">
        <v>38</v>
      </c>
      <c r="B43" s="112"/>
      <c r="C43" s="15">
        <f>C25+C31+C41</f>
        <v>1187</v>
      </c>
      <c r="D43" s="45">
        <f>D25+D31+D41</f>
        <v>1</v>
      </c>
      <c r="E43" s="24">
        <f>E47+E46+E41+E31+E25</f>
        <v>19355.447</v>
      </c>
    </row>
    <row r="44" spans="1:5" ht="15.75" thickBot="1" x14ac:dyDescent="0.3">
      <c r="A44" s="95" t="s">
        <v>39</v>
      </c>
      <c r="B44" s="96"/>
      <c r="C44" s="51" t="str">
        <f>IF(C43&lt;1000,"MINIMUM UR JE 1000","OK")</f>
        <v>OK</v>
      </c>
      <c r="D44" s="42"/>
      <c r="E44" s="37"/>
    </row>
    <row r="45" spans="1:5" ht="15.75" thickBot="1" x14ac:dyDescent="0.3">
      <c r="A45" s="97" t="s">
        <v>40</v>
      </c>
      <c r="B45" s="98"/>
      <c r="C45" s="98"/>
      <c r="D45" s="98"/>
      <c r="E45" s="99"/>
    </row>
    <row r="46" spans="1:5" ht="15.75" thickBot="1" x14ac:dyDescent="0.3">
      <c r="A46" s="100" t="s">
        <v>52</v>
      </c>
      <c r="B46" s="101"/>
      <c r="C46" s="56">
        <f>20700*6.721%</f>
        <v>1391.2470000000001</v>
      </c>
      <c r="D46" s="57">
        <f>C46/3105</f>
        <v>0.44806666666666667</v>
      </c>
      <c r="E46" s="26">
        <f>C46</f>
        <v>1391.2470000000001</v>
      </c>
    </row>
    <row r="47" spans="1:5" ht="15.75" thickBot="1" x14ac:dyDescent="0.3">
      <c r="A47" s="102" t="s">
        <v>41</v>
      </c>
      <c r="B47" s="103"/>
      <c r="C47" s="68">
        <v>0</v>
      </c>
      <c r="D47" s="57">
        <f>C47/3105</f>
        <v>0</v>
      </c>
      <c r="E47" s="26">
        <f>C47</f>
        <v>0</v>
      </c>
    </row>
    <row r="48" spans="1:5" ht="15.75" thickBot="1" x14ac:dyDescent="0.3">
      <c r="A48" s="104" t="s">
        <v>42</v>
      </c>
      <c r="B48" s="105"/>
      <c r="C48" s="55">
        <f>SUM(C46:C47)</f>
        <v>1391.2470000000001</v>
      </c>
      <c r="D48" s="46">
        <f>C48/3105</f>
        <v>0.44806666666666667</v>
      </c>
      <c r="E48" s="55">
        <f>SUM(E46:E47)</f>
        <v>1391.2470000000001</v>
      </c>
    </row>
    <row r="49" spans="1:5" x14ac:dyDescent="0.25">
      <c r="A49" s="83" t="s">
        <v>43</v>
      </c>
      <c r="B49" s="84"/>
      <c r="C49" s="87"/>
      <c r="D49" s="89"/>
      <c r="E49" s="91" t="str">
        <f>IF(E43&gt;19406.25,"SKUPNI ZNESEK NE SME PRESEGATI 19.406,25 €","OK")</f>
        <v>OK</v>
      </c>
    </row>
    <row r="50" spans="1:5" ht="15.75" thickBot="1" x14ac:dyDescent="0.3">
      <c r="A50" s="85"/>
      <c r="B50" s="86"/>
      <c r="C50" s="88"/>
      <c r="D50" s="90"/>
      <c r="E50" s="92"/>
    </row>
    <row r="51" spans="1:5" ht="15.75" thickBot="1" x14ac:dyDescent="0.3">
      <c r="A51" s="93" t="s">
        <v>44</v>
      </c>
      <c r="B51" s="94"/>
      <c r="C51" s="59">
        <f>20700*6.25%</f>
        <v>1293.75</v>
      </c>
      <c r="D51" s="58">
        <f>C51/3105</f>
        <v>0.41666666666666669</v>
      </c>
      <c r="E51" s="27">
        <f>20700*6.25%</f>
        <v>1293.75</v>
      </c>
    </row>
    <row r="52" spans="1:5" ht="15.75" thickBot="1" x14ac:dyDescent="0.3">
      <c r="A52" s="70" t="s">
        <v>45</v>
      </c>
      <c r="B52" s="71"/>
      <c r="C52" s="55">
        <f>C51</f>
        <v>1293.75</v>
      </c>
      <c r="D52" s="46">
        <f>D51</f>
        <v>0.41666666666666669</v>
      </c>
      <c r="E52" s="28">
        <f>SUM(E51)</f>
        <v>1293.75</v>
      </c>
    </row>
    <row r="53" spans="1:5" ht="15.75" thickBot="1" x14ac:dyDescent="0.3">
      <c r="A53" s="72" t="s">
        <v>46</v>
      </c>
      <c r="B53" s="73"/>
      <c r="C53" s="49"/>
      <c r="D53" s="40"/>
      <c r="E53" s="29">
        <f>E43+E52</f>
        <v>20649.197</v>
      </c>
    </row>
    <row r="54" spans="1:5" ht="15.75" thickBot="1" x14ac:dyDescent="0.3">
      <c r="A54" s="70" t="s">
        <v>47</v>
      </c>
      <c r="B54" s="71"/>
      <c r="C54" s="49"/>
      <c r="D54" s="41"/>
      <c r="E54" s="28">
        <f>E53</f>
        <v>20649.197</v>
      </c>
    </row>
    <row r="55" spans="1:5" x14ac:dyDescent="0.25">
      <c r="A55" s="74" t="s">
        <v>48</v>
      </c>
      <c r="B55" s="75"/>
      <c r="C55" s="75"/>
      <c r="D55" s="30"/>
      <c r="E55" s="80" t="str">
        <f>IF(E54&gt;20701,"SKUPNI ZNESEK NE SME PRESEGATI 20.700 €","OK")</f>
        <v>OK</v>
      </c>
    </row>
    <row r="56" spans="1:5" x14ac:dyDescent="0.25">
      <c r="A56" s="76"/>
      <c r="B56" s="77"/>
      <c r="C56" s="77"/>
      <c r="D56" s="31"/>
      <c r="E56" s="81"/>
    </row>
    <row r="57" spans="1:5" ht="15.75" thickBot="1" x14ac:dyDescent="0.3">
      <c r="A57" s="78"/>
      <c r="B57" s="79"/>
      <c r="C57" s="79"/>
      <c r="D57" s="32"/>
      <c r="E57" s="82"/>
    </row>
  </sheetData>
  <protectedRanges>
    <protectedRange algorithmName="SHA-512" hashValue="Szkwi1/ykv2y+DoIz+DfMqHc2F4cDfvjVqRJZtngR53T2ZxJDrytD1cT2/nlhzd6tKBGFQZKhsITdypVOHNLog==" saltValue="jogpj7q6gqBIBS3gDUfmcA==" spinCount="100000" sqref="C47:D47 C24:D24 C30:D30 C39:D40 C20:C23 C26:C29 C32:C38 D48" name="Obseg1"/>
  </protectedRanges>
  <mergeCells count="37">
    <mergeCell ref="A1:E1"/>
    <mergeCell ref="A2:C2"/>
    <mergeCell ref="D2:E2"/>
    <mergeCell ref="A3:C3"/>
    <mergeCell ref="D3:E3"/>
    <mergeCell ref="A4:B4"/>
    <mergeCell ref="C4:E4"/>
    <mergeCell ref="A18:A19"/>
    <mergeCell ref="B18:B19"/>
    <mergeCell ref="C18:C19"/>
    <mergeCell ref="D18:D19"/>
    <mergeCell ref="E18:E19"/>
    <mergeCell ref="A25:B25"/>
    <mergeCell ref="A31:B31"/>
    <mergeCell ref="A39:A40"/>
    <mergeCell ref="B39:B40"/>
    <mergeCell ref="C39:C40"/>
    <mergeCell ref="D39:D40"/>
    <mergeCell ref="E39:E40"/>
    <mergeCell ref="A41:B41"/>
    <mergeCell ref="A42:B42"/>
    <mergeCell ref="A43:B43"/>
    <mergeCell ref="A44:B44"/>
    <mergeCell ref="A45:E45"/>
    <mergeCell ref="A46:B46"/>
    <mergeCell ref="A47:B47"/>
    <mergeCell ref="A48:B48"/>
    <mergeCell ref="A49:B50"/>
    <mergeCell ref="C49:C50"/>
    <mergeCell ref="D49:D50"/>
    <mergeCell ref="E49:E50"/>
    <mergeCell ref="A51:B51"/>
    <mergeCell ref="A52:B52"/>
    <mergeCell ref="A53:B53"/>
    <mergeCell ref="A54:B54"/>
    <mergeCell ref="A55:C57"/>
    <mergeCell ref="E55:E57"/>
  </mergeCells>
  <dataValidations count="1">
    <dataValidation operator="greaterThanOrEqual" allowBlank="1" showInputMessage="1" showErrorMessage="1" errorTitle="Napaka" error="Skupna vsota ur PM, DM in Š mora biti najmanj 1450 ur" sqref="C49:D49 C43:D43" xr:uid="{C88120E4-1A31-4D31-90F7-8AB97D1EC30D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410080DD65947906FC24809792A6A" ma:contentTypeVersion="3" ma:contentTypeDescription="Ustvari nov dokument." ma:contentTypeScope="" ma:versionID="0c79fc05e1af858628cb6f9e53dd6a14">
  <xsd:schema xmlns:xsd="http://www.w3.org/2001/XMLSchema" xmlns:xs="http://www.w3.org/2001/XMLSchema" xmlns:p="http://schemas.microsoft.com/office/2006/metadata/properties" xmlns:ns2="http://schemas.microsoft.com/sharepoint/v4" xmlns:ns3="c0277750-1130-4c77-a114-54a1208786e4" targetNamespace="http://schemas.microsoft.com/office/2006/metadata/properties" ma:root="true" ma:fieldsID="ae2cb9e8ac2817ff7e400b930287d9bd" ns2:_="" ns3:_="">
    <xsd:import namespace="http://schemas.microsoft.com/sharepoint/v4"/>
    <xsd:import namespace="c0277750-1130-4c77-a114-54a1208786e4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77750-1130-4c77-a114-54a1208786e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094D16-9B80-42AA-A058-D2BA85E740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00ED62-743D-4744-9046-FE7D7A74A90D}">
  <ds:schemaRefs>
    <ds:schemaRef ds:uri="http://schemas.microsoft.com/sharepoint/v4"/>
    <ds:schemaRef ds:uri="http://www.w3.org/XML/1998/namespace"/>
    <ds:schemaRef ds:uri="c0277750-1130-4c77-a114-54a1208786e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F9CEED0-01D5-4E91-BFB6-4B26DA7AFA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c0277750-1130-4c77-a114-54a120878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Vilič Purg, Alja</dc:creator>
  <cp:lastModifiedBy>Rožanc, Eva</cp:lastModifiedBy>
  <dcterms:created xsi:type="dcterms:W3CDTF">2026-02-11T12:40:45Z</dcterms:created>
  <dcterms:modified xsi:type="dcterms:W3CDTF">2026-05-21T06:59:04Z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0x010100EA9410080DD65947906FC24809792A6A</vt:lpwstr>
  </property>
</Properties>
</file>